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Сортировка\Рабочие документы\КП ВМР\Фінансові плани\ФП\2022 рік\21 КП Меридіан\04 Зміни 08-2022\"/>
    </mc:Choice>
  </mc:AlternateContent>
  <xr:revisionPtr revIDLastSave="0" documentId="13_ncr:1_{6F5CECE6-CCC3-4ED8-9E92-CEBC3CEF7B01}" xr6:coauthVersionLast="37" xr6:coauthVersionMax="37" xr10:uidLastSave="{00000000-0000-0000-0000-000000000000}"/>
  <bookViews>
    <workbookView xWindow="0" yWindow="0" windowWidth="28800" windowHeight="11790" tabRatio="927" activeTab="1" xr2:uid="{00000000-000D-0000-FFFF-FFFF00000000}"/>
  </bookViews>
  <sheets>
    <sheet name="Осн. фін. пок." sheetId="1" r:id="rId1"/>
    <sheet name="I. Фін результат" sheetId="2" r:id="rId2"/>
    <sheet name="Розшифровка до Формування " sheetId="3" r:id="rId3"/>
    <sheet name="ІІ. Розр. з бюджетом" sheetId="4" r:id="rId4"/>
    <sheet name="Розшифровка до розр з бюдж" sheetId="5" r:id="rId5"/>
    <sheet name="ІІІ. Рух грош. коштів" sheetId="6" r:id="rId6"/>
    <sheet name="Розшифровка до Руху" sheetId="7" r:id="rId7"/>
    <sheet name="IV. Кап. інвестиції" sheetId="8" r:id="rId8"/>
    <sheet name="Розшифровка кап " sheetId="9" r:id="rId9"/>
    <sheet name=" V. Коефіцієнти" sheetId="10" r:id="rId10"/>
    <sheet name="6.1. Інша інфо_1" sheetId="11" r:id="rId11"/>
    <sheet name="6.2. Інша інфо_2" sheetId="12" r:id="rId12"/>
    <sheet name="VII Статутн капіт" sheetId="13" r:id="rId13"/>
    <sheet name="Розшифровка статутний" sheetId="14" r:id="rId14"/>
  </sheets>
  <definedNames>
    <definedName name="BuiltIn_Print_Area___1___1" localSheetId="10">#REF!</definedName>
    <definedName name="BuiltIn_Print_Area___1___1" localSheetId="11">#REF!</definedName>
    <definedName name="BuiltIn_Print_Area___1___1">#REF!</definedName>
    <definedName name="Cost_Category_National_ID" localSheetId="10">#REF!</definedName>
    <definedName name="Cost_Category_National_ID" localSheetId="11">#REF!</definedName>
    <definedName name="Cost_Category_National_ID">#REF!</definedName>
    <definedName name="Cе511" localSheetId="10">#REF!</definedName>
    <definedName name="Cе511" localSheetId="11">#REF!</definedName>
    <definedName name="Cе511">#REF!</definedName>
    <definedName name="Fact_Type_ID" localSheetId="10">#REF!</definedName>
    <definedName name="Fact_Type_ID" localSheetId="11">#REF!</definedName>
    <definedName name="Fact_Type_ID">#REF!</definedName>
    <definedName name="ShowFil" localSheetId="10">#REF! [0]!ShowFil</definedName>
    <definedName name="ShowFil" localSheetId="11">#REF! '6.1. Інша інфо_1'!ShowFil</definedName>
    <definedName name="ShowFil">#REF! '6.1. Інша інфо_1'!ShowFil</definedName>
    <definedName name="SU_ID" localSheetId="10">#REF!</definedName>
    <definedName name="SU_ID" localSheetId="11">#REF!</definedName>
    <definedName name="SU_ID">#REF!</definedName>
    <definedName name="ttttttt" localSheetId="10">#REF!</definedName>
    <definedName name="ttttttt" localSheetId="11">#REF!</definedName>
    <definedName name="ttttttt">#REF!</definedName>
    <definedName name="yyyy" localSheetId="10">#REF!</definedName>
    <definedName name="yyyy" localSheetId="11">#REF!</definedName>
    <definedName name="yyyy">#REF!</definedName>
    <definedName name="ав" localSheetId="10">#REF!</definedName>
    <definedName name="ав" localSheetId="11">#REF!</definedName>
    <definedName name="ав">#REF!</definedName>
    <definedName name="е" localSheetId="10">#REF!</definedName>
    <definedName name="е" localSheetId="11">#REF!</definedName>
    <definedName name="е">#REF!</definedName>
    <definedName name="є" localSheetId="10">#REF!</definedName>
    <definedName name="є" localSheetId="11">#REF!</definedName>
    <definedName name="є">#REF!</definedName>
    <definedName name="_xlnm.Print_Titles" localSheetId="9">' V. Коефіцієнти'!$6:$6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5">'ІІІ. Рух грош. коштів'!$4:$6</definedName>
    <definedName name="_xlnm.Print_Titles" localSheetId="0">'Осн. фін. пок.'!$45:$47</definedName>
    <definedName name="ів" localSheetId="10">#REF!</definedName>
    <definedName name="ів" localSheetId="11">#REF!</definedName>
    <definedName name="ів">#REF!</definedName>
    <definedName name="ів___0" localSheetId="10">#REF!</definedName>
    <definedName name="ів___0" localSheetId="11">#REF!</definedName>
    <definedName name="ів___0">#REF!</definedName>
    <definedName name="ів_22" localSheetId="10">#REF!</definedName>
    <definedName name="ів_22" localSheetId="11">#REF!</definedName>
    <definedName name="ів_22">#REF!</definedName>
    <definedName name="ів_26" localSheetId="10">#REF!</definedName>
    <definedName name="ів_26" localSheetId="11">#REF!</definedName>
    <definedName name="ів_26">#REF!</definedName>
    <definedName name="іваф" localSheetId="10">#REF!</definedName>
    <definedName name="іваф" localSheetId="11">#REF!</definedName>
    <definedName name="іваф">#REF!</definedName>
    <definedName name="йуц" localSheetId="10">#REF!</definedName>
    <definedName name="йуц" localSheetId="11">#REF!</definedName>
    <definedName name="йуц">#REF!</definedName>
    <definedName name="йцу" localSheetId="10">#REF!</definedName>
    <definedName name="йцу" localSheetId="11">#REF!</definedName>
    <definedName name="йцу">#REF!</definedName>
    <definedName name="йцуйй" localSheetId="10">#REF!</definedName>
    <definedName name="йцуйй" localSheetId="11">#REF!</definedName>
    <definedName name="йцуйй">#REF!</definedName>
    <definedName name="КЕ" localSheetId="10">#REF!</definedName>
    <definedName name="КЕ" localSheetId="11">#REF!</definedName>
    <definedName name="КЕ">#REF!</definedName>
    <definedName name="КЕ___0" localSheetId="10">#REF!</definedName>
    <definedName name="КЕ___0" localSheetId="11">#REF!</definedName>
    <definedName name="КЕ___0">#REF!</definedName>
    <definedName name="КЕ_22" localSheetId="10">#REF!</definedName>
    <definedName name="КЕ_22" localSheetId="11">#REF!</definedName>
    <definedName name="КЕ_22">#REF!</definedName>
    <definedName name="КЕ_26" localSheetId="10">#REF!</definedName>
    <definedName name="КЕ_26" localSheetId="11">#REF!</definedName>
    <definedName name="КЕ_26">#REF!</definedName>
    <definedName name="кен" localSheetId="10">#REF!</definedName>
    <definedName name="кен" localSheetId="11">#REF!</definedName>
    <definedName name="кен">#REF!</definedName>
    <definedName name="л" localSheetId="10">#REF!</definedName>
    <definedName name="л" localSheetId="11">#REF!</definedName>
    <definedName name="л">#REF!</definedName>
    <definedName name="_xlnm.Print_Area" localSheetId="9">' V. Коефіцієнти'!$A$1:$H$27</definedName>
    <definedName name="_xlnm.Print_Area" localSheetId="10">'6.1. Інша інфо_1'!$A$1:$O$59</definedName>
    <definedName name="_xlnm.Print_Area" localSheetId="11">'6.2. Інша інфо_2'!$A$1:$AE$62</definedName>
    <definedName name="_xlnm.Print_Area" localSheetId="1">'I. Фін результат'!$A$1:$K$99</definedName>
    <definedName name="_xlnm.Print_Area" localSheetId="7">'IV. Кап. інвестиції'!$A$1:$J$18</definedName>
    <definedName name="_xlnm.Print_Area" localSheetId="3">'ІІ. Розр. з бюджетом'!$A$1:$J$47</definedName>
    <definedName name="_xlnm.Print_Area" localSheetId="5">'ІІІ. Рух грош. коштів'!$A$1:$J$71</definedName>
    <definedName name="_xlnm.Print_Area" localSheetId="0">'Осн. фін. пок.'!$A$1:$J$132</definedName>
    <definedName name="_xlnm.Print_Area" localSheetId="4">'Розшифровка до розр з бюдж'!$A$1:$J$29</definedName>
    <definedName name="_xlnm.Print_Area" localSheetId="6">'Розшифровка до Руху'!$A$1:$J$36</definedName>
    <definedName name="_xlnm.Print_Area" localSheetId="2">'Розшифровка до Формування '!$A$1:$J$35</definedName>
    <definedName name="_xlnm.Print_Area" localSheetId="8">'Розшифровка кап '!$A$1:$J$19</definedName>
    <definedName name="_xlnm.Print_Area" localSheetId="13">'Розшифровка статутний'!$A$1:$J$18</definedName>
    <definedName name="План" localSheetId="10">#REF!</definedName>
    <definedName name="План" localSheetId="11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1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р" localSheetId="10">#REF!</definedName>
    <definedName name="р" localSheetId="11">#REF!</definedName>
    <definedName name="р" localSheetId="6">#REF!</definedName>
    <definedName name="р" localSheetId="2">#REF!</definedName>
    <definedName name="р" localSheetId="8">#REF!</definedName>
    <definedName name="р">#REF!</definedName>
    <definedName name="уйцукйцуйу" localSheetId="10">#REF!</definedName>
    <definedName name="уйцукйцуйу" localSheetId="11">#REF!</definedName>
    <definedName name="уйцукйцуйу" localSheetId="6">#REF!</definedName>
    <definedName name="уйцукйцуйу" localSheetId="2">#REF!</definedName>
    <definedName name="уйцукйцуйу" localSheetId="8">#REF!</definedName>
    <definedName name="уйцукйцуйу">#REF!</definedName>
    <definedName name="ш" localSheetId="10">#REF!</definedName>
    <definedName name="ш" localSheetId="11">#REF!</definedName>
    <definedName name="ш" localSheetId="6">#REF!</definedName>
    <definedName name="ш" localSheetId="2">#REF!</definedName>
    <definedName name="ш" localSheetId="8">#REF!</definedName>
    <definedName name="ш">#REF!</definedName>
  </definedName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5" i="11" l="1"/>
  <c r="J24" i="11"/>
  <c r="J22" i="11"/>
  <c r="G95" i="2" l="1"/>
  <c r="F33" i="2"/>
  <c r="F34" i="2"/>
  <c r="F35" i="2"/>
  <c r="F36" i="2"/>
  <c r="F37" i="2"/>
  <c r="F38" i="2"/>
  <c r="F39" i="2"/>
  <c r="F28" i="2"/>
  <c r="F29" i="2"/>
  <c r="F30" i="2"/>
  <c r="F31" i="2"/>
  <c r="F32" i="2"/>
  <c r="F26" i="2"/>
  <c r="F27" i="2"/>
  <c r="F21" i="2"/>
  <c r="F22" i="2"/>
  <c r="F23" i="2"/>
  <c r="F24" i="2"/>
  <c r="F25" i="2"/>
  <c r="F20" i="2"/>
  <c r="F15" i="14"/>
  <c r="F14" i="14"/>
  <c r="F13" i="14"/>
  <c r="F12" i="14"/>
  <c r="F11" i="14"/>
  <c r="F10" i="14"/>
  <c r="F9" i="14"/>
  <c r="F8" i="14"/>
  <c r="J7" i="14"/>
  <c r="I7" i="14"/>
  <c r="H7" i="14"/>
  <c r="F7" i="14" s="1"/>
  <c r="G7" i="14"/>
  <c r="E7" i="14"/>
  <c r="D7" i="14"/>
  <c r="C7" i="14"/>
  <c r="F12" i="13"/>
  <c r="F11" i="13"/>
  <c r="J9" i="13"/>
  <c r="J55" i="6" s="1"/>
  <c r="I9" i="13"/>
  <c r="H9" i="13"/>
  <c r="G9" i="13"/>
  <c r="F9" i="13"/>
  <c r="E9" i="13"/>
  <c r="D9" i="13"/>
  <c r="C9" i="13"/>
  <c r="S56" i="12"/>
  <c r="Q56" i="12"/>
  <c r="O56" i="12"/>
  <c r="K56" i="12"/>
  <c r="I56" i="12"/>
  <c r="G56" i="12"/>
  <c r="E56" i="12"/>
  <c r="M55" i="12"/>
  <c r="M54" i="12"/>
  <c r="M53" i="12"/>
  <c r="M56" i="12" s="1"/>
  <c r="AD43" i="12"/>
  <c r="Z43" i="12"/>
  <c r="Y43" i="12"/>
  <c r="X43" i="12"/>
  <c r="W43" i="12"/>
  <c r="U43" i="12"/>
  <c r="T43" i="12"/>
  <c r="S43" i="12"/>
  <c r="R43" i="12"/>
  <c r="P43" i="12"/>
  <c r="O43" i="12"/>
  <c r="N43" i="12"/>
  <c r="M43" i="12"/>
  <c r="L43" i="12"/>
  <c r="K43" i="12"/>
  <c r="J43" i="12"/>
  <c r="I43" i="12"/>
  <c r="H43" i="12"/>
  <c r="AE42" i="12"/>
  <c r="AD42" i="12"/>
  <c r="AC42" i="12"/>
  <c r="AB42" i="12"/>
  <c r="Q42" i="12"/>
  <c r="AA42" i="12" s="1"/>
  <c r="AE41" i="12"/>
  <c r="AD41" i="12"/>
  <c r="AC41" i="12"/>
  <c r="AB41" i="12"/>
  <c r="AB43" i="12" s="1"/>
  <c r="AA41" i="12"/>
  <c r="Q41" i="12"/>
  <c r="AE37" i="12"/>
  <c r="AD37" i="12"/>
  <c r="AC37" i="12"/>
  <c r="AC43" i="12" s="1"/>
  <c r="AB37" i="12"/>
  <c r="V37" i="12"/>
  <c r="V43" i="12" s="1"/>
  <c r="Q37" i="12"/>
  <c r="Q43" i="12" s="1"/>
  <c r="L37" i="12"/>
  <c r="G37" i="12"/>
  <c r="G43" i="12" s="1"/>
  <c r="Z17" i="12"/>
  <c r="W17" i="12"/>
  <c r="T17" i="12"/>
  <c r="Q17" i="12"/>
  <c r="AC17" i="12" s="1"/>
  <c r="AC16" i="12"/>
  <c r="Z16" i="12"/>
  <c r="V8" i="12"/>
  <c r="AC8" i="12" s="1"/>
  <c r="R8" i="12"/>
  <c r="N8" i="12"/>
  <c r="AC7" i="12"/>
  <c r="Z7" i="12"/>
  <c r="J59" i="11"/>
  <c r="G59" i="11"/>
  <c r="D59" i="11"/>
  <c r="M59" i="11" s="1"/>
  <c r="M56" i="11"/>
  <c r="M53" i="11"/>
  <c r="M50" i="11"/>
  <c r="K44" i="11"/>
  <c r="M35" i="11"/>
  <c r="J35" i="11"/>
  <c r="G35" i="11"/>
  <c r="D35" i="11"/>
  <c r="B34" i="11" s="1"/>
  <c r="B35" i="11" s="1"/>
  <c r="C34" i="11"/>
  <c r="C35" i="11" s="1"/>
  <c r="N25" i="11"/>
  <c r="H25" i="11"/>
  <c r="F25" i="11"/>
  <c r="D25" i="11"/>
  <c r="Q24" i="11"/>
  <c r="N24" i="11"/>
  <c r="H24" i="11"/>
  <c r="F24" i="11"/>
  <c r="D24" i="11"/>
  <c r="Q23" i="11"/>
  <c r="L23" i="11"/>
  <c r="J23" i="11"/>
  <c r="H23" i="11"/>
  <c r="F23" i="11"/>
  <c r="D23" i="11"/>
  <c r="N23" i="11" s="1"/>
  <c r="D22" i="11"/>
  <c r="C125" i="1" s="1"/>
  <c r="N21" i="11"/>
  <c r="L21" i="11"/>
  <c r="N20" i="11"/>
  <c r="L20" i="11"/>
  <c r="N19" i="11"/>
  <c r="L19" i="11"/>
  <c r="J18" i="11"/>
  <c r="N18" i="11" s="1"/>
  <c r="H18" i="11"/>
  <c r="H22" i="11" s="1"/>
  <c r="F18" i="11"/>
  <c r="F22" i="11" s="1"/>
  <c r="D18" i="11"/>
  <c r="N17" i="11"/>
  <c r="L17" i="11"/>
  <c r="N16" i="11"/>
  <c r="L16" i="11"/>
  <c r="N15" i="11"/>
  <c r="L15" i="11"/>
  <c r="J14" i="11"/>
  <c r="N14" i="11" s="1"/>
  <c r="H14" i="11"/>
  <c r="F14" i="11"/>
  <c r="D14" i="11"/>
  <c r="N13" i="11"/>
  <c r="L13" i="11"/>
  <c r="N12" i="11"/>
  <c r="L12" i="11"/>
  <c r="N11" i="11"/>
  <c r="L11" i="11"/>
  <c r="L10" i="11"/>
  <c r="J10" i="11"/>
  <c r="N10" i="11" s="1"/>
  <c r="H10" i="11"/>
  <c r="D10" i="11"/>
  <c r="G20" i="10"/>
  <c r="F20" i="10"/>
  <c r="E20" i="10"/>
  <c r="D20" i="10"/>
  <c r="F18" i="10"/>
  <c r="E18" i="10"/>
  <c r="G16" i="10"/>
  <c r="F16" i="10"/>
  <c r="E16" i="10"/>
  <c r="D16" i="10"/>
  <c r="G15" i="10"/>
  <c r="F15" i="10"/>
  <c r="E15" i="10"/>
  <c r="D15" i="10"/>
  <c r="F16" i="9"/>
  <c r="J15" i="9"/>
  <c r="I15" i="9"/>
  <c r="I7" i="9" s="1"/>
  <c r="H15" i="9"/>
  <c r="G15" i="9"/>
  <c r="F15" i="9" s="1"/>
  <c r="E15" i="9"/>
  <c r="E7" i="9" s="1"/>
  <c r="D15" i="9"/>
  <c r="C15" i="9"/>
  <c r="F14" i="9"/>
  <c r="J13" i="9"/>
  <c r="I13" i="9"/>
  <c r="H13" i="9"/>
  <c r="F13" i="9" s="1"/>
  <c r="G13" i="9"/>
  <c r="E13" i="9"/>
  <c r="D13" i="9"/>
  <c r="C13" i="9"/>
  <c r="F12" i="9"/>
  <c r="F11" i="9"/>
  <c r="F10" i="9"/>
  <c r="F9" i="9"/>
  <c r="J8" i="9"/>
  <c r="I8" i="9"/>
  <c r="H8" i="9"/>
  <c r="F8" i="9" s="1"/>
  <c r="G8" i="9"/>
  <c r="E8" i="9"/>
  <c r="D8" i="9"/>
  <c r="C8" i="9"/>
  <c r="J7" i="9"/>
  <c r="G7" i="9"/>
  <c r="C7" i="9"/>
  <c r="F13" i="8"/>
  <c r="F11" i="8"/>
  <c r="F10" i="8"/>
  <c r="F9" i="8"/>
  <c r="F8" i="8"/>
  <c r="J7" i="8"/>
  <c r="I7" i="8"/>
  <c r="H7" i="8"/>
  <c r="G7" i="8"/>
  <c r="E7" i="8"/>
  <c r="C7" i="8"/>
  <c r="D18" i="10" s="1"/>
  <c r="F31" i="7"/>
  <c r="J30" i="7"/>
  <c r="I30" i="7"/>
  <c r="H30" i="7"/>
  <c r="G30" i="7"/>
  <c r="F30" i="7" s="1"/>
  <c r="E30" i="7"/>
  <c r="D30" i="7"/>
  <c r="C30" i="7"/>
  <c r="F29" i="7"/>
  <c r="J28" i="7"/>
  <c r="I28" i="7"/>
  <c r="H28" i="7"/>
  <c r="G28" i="7"/>
  <c r="F28" i="7"/>
  <c r="E28" i="7"/>
  <c r="D28" i="7"/>
  <c r="C28" i="7"/>
  <c r="F27" i="7"/>
  <c r="F26" i="7"/>
  <c r="F25" i="7"/>
  <c r="F24" i="7"/>
  <c r="J23" i="7"/>
  <c r="I23" i="7"/>
  <c r="H23" i="7"/>
  <c r="G23" i="7"/>
  <c r="F23" i="7"/>
  <c r="E23" i="7"/>
  <c r="D23" i="7"/>
  <c r="C23" i="7"/>
  <c r="F20" i="7"/>
  <c r="F19" i="7"/>
  <c r="F18" i="7"/>
  <c r="F17" i="7"/>
  <c r="F16" i="7"/>
  <c r="J14" i="7"/>
  <c r="I14" i="7"/>
  <c r="H14" i="7"/>
  <c r="G14" i="7"/>
  <c r="F14" i="7" s="1"/>
  <c r="E14" i="7"/>
  <c r="D14" i="7"/>
  <c r="C14" i="7"/>
  <c r="F11" i="7"/>
  <c r="F10" i="7"/>
  <c r="I9" i="7"/>
  <c r="H9" i="7"/>
  <c r="F9" i="7" s="1"/>
  <c r="J8" i="7"/>
  <c r="I8" i="7"/>
  <c r="G8" i="7"/>
  <c r="E81" i="6"/>
  <c r="D81" i="6"/>
  <c r="C81" i="6"/>
  <c r="E80" i="6"/>
  <c r="D80" i="6"/>
  <c r="C80" i="6"/>
  <c r="I79" i="6"/>
  <c r="E79" i="6"/>
  <c r="D79" i="6"/>
  <c r="C79" i="6"/>
  <c r="G78" i="6"/>
  <c r="E78" i="6"/>
  <c r="D78" i="6"/>
  <c r="C78" i="6"/>
  <c r="F67" i="6"/>
  <c r="G66" i="6"/>
  <c r="E64" i="6"/>
  <c r="F63" i="6"/>
  <c r="F62" i="6"/>
  <c r="F61" i="6"/>
  <c r="F60" i="6"/>
  <c r="F59" i="6"/>
  <c r="J58" i="6"/>
  <c r="I58" i="6"/>
  <c r="H58" i="6"/>
  <c r="G58" i="6"/>
  <c r="F58" i="6"/>
  <c r="E58" i="6"/>
  <c r="D58" i="6"/>
  <c r="C58" i="6"/>
  <c r="F57" i="6"/>
  <c r="F56" i="6"/>
  <c r="I55" i="6"/>
  <c r="H55" i="6"/>
  <c r="G55" i="6"/>
  <c r="J54" i="6"/>
  <c r="J64" i="6" s="1"/>
  <c r="I54" i="6"/>
  <c r="I64" i="6" s="1"/>
  <c r="H54" i="6"/>
  <c r="H64" i="6" s="1"/>
  <c r="E54" i="6"/>
  <c r="D54" i="6"/>
  <c r="D64" i="6" s="1"/>
  <c r="C54" i="6"/>
  <c r="C64" i="6" s="1"/>
  <c r="E52" i="6"/>
  <c r="D52" i="6"/>
  <c r="F51" i="6"/>
  <c r="F50" i="6"/>
  <c r="F49" i="6"/>
  <c r="F48" i="6"/>
  <c r="F47" i="6"/>
  <c r="F46" i="6"/>
  <c r="F45" i="6"/>
  <c r="J44" i="6"/>
  <c r="I44" i="6"/>
  <c r="H44" i="6"/>
  <c r="G44" i="6"/>
  <c r="E44" i="6"/>
  <c r="E41" i="6" s="1"/>
  <c r="D44" i="6"/>
  <c r="C44" i="6"/>
  <c r="F43" i="6"/>
  <c r="J42" i="6"/>
  <c r="J41" i="6" s="1"/>
  <c r="J52" i="6" s="1"/>
  <c r="I42" i="6"/>
  <c r="H42" i="6"/>
  <c r="G42" i="6"/>
  <c r="F42" i="6"/>
  <c r="D42" i="6"/>
  <c r="C42" i="6"/>
  <c r="I41" i="6"/>
  <c r="I52" i="6" s="1"/>
  <c r="H41" i="6"/>
  <c r="D41" i="6"/>
  <c r="C41" i="6"/>
  <c r="F40" i="6"/>
  <c r="F39" i="6"/>
  <c r="F38" i="6"/>
  <c r="F37" i="6"/>
  <c r="J36" i="6"/>
  <c r="I36" i="6"/>
  <c r="H36" i="6"/>
  <c r="G36" i="6"/>
  <c r="E36" i="6"/>
  <c r="D36" i="6"/>
  <c r="C36" i="6"/>
  <c r="C52" i="6" s="1"/>
  <c r="E34" i="6"/>
  <c r="E65" i="6" s="1"/>
  <c r="E68" i="6" s="1"/>
  <c r="D34" i="6"/>
  <c r="D65" i="6" s="1"/>
  <c r="D68" i="6" s="1"/>
  <c r="F33" i="6"/>
  <c r="F32" i="6"/>
  <c r="F31" i="6"/>
  <c r="J29" i="6"/>
  <c r="J79" i="6" s="1"/>
  <c r="I29" i="6"/>
  <c r="H29" i="6"/>
  <c r="H79" i="6" s="1"/>
  <c r="G29" i="6"/>
  <c r="F28" i="6"/>
  <c r="F27" i="6"/>
  <c r="F26" i="6"/>
  <c r="F25" i="6"/>
  <c r="J24" i="6"/>
  <c r="J78" i="6" s="1"/>
  <c r="I24" i="6"/>
  <c r="I78" i="6" s="1"/>
  <c r="H24" i="6"/>
  <c r="G24" i="6"/>
  <c r="J23" i="6"/>
  <c r="I23" i="6"/>
  <c r="F23" i="6" s="1"/>
  <c r="H23" i="6"/>
  <c r="G23" i="6"/>
  <c r="F22" i="6"/>
  <c r="E21" i="6"/>
  <c r="E18" i="6" s="1"/>
  <c r="D21" i="6"/>
  <c r="D18" i="6" s="1"/>
  <c r="C21" i="6"/>
  <c r="H20" i="6"/>
  <c r="H80" i="6" s="1"/>
  <c r="C18" i="6"/>
  <c r="C34" i="6" s="1"/>
  <c r="C65" i="6" s="1"/>
  <c r="C68" i="6" s="1"/>
  <c r="F17" i="6"/>
  <c r="F16" i="6"/>
  <c r="F15" i="6"/>
  <c r="F14" i="6"/>
  <c r="F13" i="6"/>
  <c r="J12" i="6"/>
  <c r="I12" i="6"/>
  <c r="H12" i="6"/>
  <c r="H8" i="6" s="1"/>
  <c r="G12" i="6"/>
  <c r="G8" i="6" s="1"/>
  <c r="F12" i="6"/>
  <c r="F80" i="1" s="1"/>
  <c r="F11" i="6"/>
  <c r="F10" i="6"/>
  <c r="J9" i="6"/>
  <c r="I9" i="6"/>
  <c r="I8" i="6" s="1"/>
  <c r="F8" i="6" s="1"/>
  <c r="H9" i="6"/>
  <c r="G9" i="6"/>
  <c r="J8" i="6"/>
  <c r="E8" i="6"/>
  <c r="D8" i="6"/>
  <c r="F24" i="5"/>
  <c r="J23" i="5"/>
  <c r="I23" i="5"/>
  <c r="H23" i="5"/>
  <c r="G23" i="5"/>
  <c r="F23" i="5"/>
  <c r="E23" i="5"/>
  <c r="D23" i="5"/>
  <c r="C23" i="5"/>
  <c r="F21" i="5"/>
  <c r="J20" i="5"/>
  <c r="I20" i="5"/>
  <c r="H20" i="5"/>
  <c r="G20" i="5"/>
  <c r="F20" i="5" s="1"/>
  <c r="E20" i="5"/>
  <c r="D20" i="5"/>
  <c r="C20" i="5"/>
  <c r="F18" i="5"/>
  <c r="J17" i="5"/>
  <c r="I17" i="5"/>
  <c r="H17" i="5"/>
  <c r="G17" i="5"/>
  <c r="F17" i="5"/>
  <c r="E17" i="5"/>
  <c r="D17" i="5"/>
  <c r="C17" i="5"/>
  <c r="F15" i="5"/>
  <c r="J14" i="5"/>
  <c r="I14" i="5"/>
  <c r="H14" i="5"/>
  <c r="G14" i="5"/>
  <c r="F14" i="5" s="1"/>
  <c r="E14" i="5"/>
  <c r="D14" i="5"/>
  <c r="C14" i="5"/>
  <c r="F11" i="5"/>
  <c r="J10" i="5"/>
  <c r="I10" i="5"/>
  <c r="H10" i="5"/>
  <c r="G10" i="5"/>
  <c r="E10" i="5"/>
  <c r="D10" i="5"/>
  <c r="C10" i="5"/>
  <c r="F9" i="5"/>
  <c r="J8" i="5"/>
  <c r="I8" i="5"/>
  <c r="H8" i="5"/>
  <c r="G8" i="5"/>
  <c r="E8" i="5"/>
  <c r="D8" i="5"/>
  <c r="C8" i="5"/>
  <c r="E55" i="4"/>
  <c r="D55" i="4"/>
  <c r="C55" i="4"/>
  <c r="J54" i="4"/>
  <c r="I54" i="4"/>
  <c r="H54" i="4"/>
  <c r="G54" i="4"/>
  <c r="E54" i="4"/>
  <c r="D54" i="4"/>
  <c r="C54" i="4"/>
  <c r="J53" i="4"/>
  <c r="I53" i="4"/>
  <c r="H53" i="4"/>
  <c r="G53" i="4"/>
  <c r="E53" i="4"/>
  <c r="D53" i="4"/>
  <c r="C53" i="4"/>
  <c r="F42" i="4"/>
  <c r="F41" i="4"/>
  <c r="J40" i="4"/>
  <c r="I40" i="4"/>
  <c r="H40" i="4"/>
  <c r="G40" i="4"/>
  <c r="F40" i="4" s="1"/>
  <c r="E40" i="4"/>
  <c r="D40" i="4"/>
  <c r="C40" i="4"/>
  <c r="F39" i="4"/>
  <c r="J38" i="4"/>
  <c r="H38" i="4"/>
  <c r="F37" i="4"/>
  <c r="J36" i="4"/>
  <c r="E36" i="4"/>
  <c r="D36" i="4"/>
  <c r="C36" i="4"/>
  <c r="F35" i="4"/>
  <c r="F34" i="4"/>
  <c r="F33" i="4"/>
  <c r="F32" i="4"/>
  <c r="F31" i="4"/>
  <c r="F30" i="4"/>
  <c r="F29" i="4"/>
  <c r="F53" i="4" s="1"/>
  <c r="F28" i="4"/>
  <c r="J27" i="4"/>
  <c r="I27" i="4"/>
  <c r="H27" i="4"/>
  <c r="G27" i="4"/>
  <c r="F27" i="4"/>
  <c r="E27" i="4"/>
  <c r="E43" i="4" s="1"/>
  <c r="D27" i="4"/>
  <c r="C27" i="4"/>
  <c r="F26" i="4"/>
  <c r="F25" i="4"/>
  <c r="F54" i="4" s="1"/>
  <c r="F24" i="4"/>
  <c r="F23" i="4"/>
  <c r="F22" i="4"/>
  <c r="F20" i="4"/>
  <c r="J19" i="4"/>
  <c r="I19" i="4"/>
  <c r="H19" i="4"/>
  <c r="G19" i="4"/>
  <c r="F19" i="4" s="1"/>
  <c r="E19" i="4"/>
  <c r="D19" i="4"/>
  <c r="D43" i="4" s="1"/>
  <c r="C19" i="4"/>
  <c r="C43" i="4" s="1"/>
  <c r="F16" i="4"/>
  <c r="F15" i="4"/>
  <c r="F14" i="4"/>
  <c r="F13" i="4"/>
  <c r="F12" i="4"/>
  <c r="F11" i="4"/>
  <c r="I9" i="4"/>
  <c r="G9" i="4"/>
  <c r="E9" i="4"/>
  <c r="D9" i="4"/>
  <c r="C9" i="4"/>
  <c r="G8" i="4"/>
  <c r="J28" i="3"/>
  <c r="I28" i="3"/>
  <c r="H28" i="3"/>
  <c r="G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 s="1"/>
  <c r="J15" i="3"/>
  <c r="I15" i="3"/>
  <c r="H15" i="3"/>
  <c r="G15" i="3"/>
  <c r="E15" i="3"/>
  <c r="D15" i="3"/>
  <c r="C15" i="3"/>
  <c r="F14" i="3"/>
  <c r="F13" i="3"/>
  <c r="F12" i="3"/>
  <c r="F11" i="3"/>
  <c r="F10" i="3"/>
  <c r="F9" i="3"/>
  <c r="F8" i="3"/>
  <c r="J7" i="3"/>
  <c r="J17" i="2" s="1"/>
  <c r="J94" i="2" s="1"/>
  <c r="I7" i="3"/>
  <c r="H7" i="3"/>
  <c r="G7" i="3"/>
  <c r="F7" i="3"/>
  <c r="E7" i="3"/>
  <c r="D7" i="3"/>
  <c r="C7" i="3"/>
  <c r="J107" i="2"/>
  <c r="E107" i="2"/>
  <c r="J106" i="2"/>
  <c r="I106" i="2"/>
  <c r="H106" i="2"/>
  <c r="E106" i="2"/>
  <c r="D106" i="2"/>
  <c r="D107" i="2" s="1"/>
  <c r="C106" i="2"/>
  <c r="J105" i="2"/>
  <c r="E105" i="2"/>
  <c r="D105" i="2"/>
  <c r="C105" i="2"/>
  <c r="C107" i="2" s="1"/>
  <c r="H103" i="2"/>
  <c r="E103" i="2"/>
  <c r="D103" i="2"/>
  <c r="C103" i="2"/>
  <c r="J102" i="2"/>
  <c r="H102" i="2"/>
  <c r="E102" i="2"/>
  <c r="D102" i="2"/>
  <c r="C102" i="2"/>
  <c r="J101" i="2"/>
  <c r="I101" i="2"/>
  <c r="H101" i="2"/>
  <c r="E101" i="2"/>
  <c r="D101" i="2"/>
  <c r="C101" i="2"/>
  <c r="E95" i="2"/>
  <c r="D95" i="2"/>
  <c r="C95" i="2"/>
  <c r="J93" i="2"/>
  <c r="I93" i="2"/>
  <c r="I103" i="2" s="1"/>
  <c r="H93" i="2"/>
  <c r="G93" i="2"/>
  <c r="G103" i="2" s="1"/>
  <c r="J92" i="2"/>
  <c r="H92" i="2"/>
  <c r="G92" i="2"/>
  <c r="J91" i="2"/>
  <c r="J20" i="6" s="1"/>
  <c r="J80" i="6" s="1"/>
  <c r="H91" i="2"/>
  <c r="G91" i="2"/>
  <c r="H90" i="2"/>
  <c r="G90" i="2"/>
  <c r="J87" i="2"/>
  <c r="I87" i="2"/>
  <c r="H87" i="2"/>
  <c r="G87" i="2"/>
  <c r="F87" i="2" s="1"/>
  <c r="E87" i="2"/>
  <c r="D87" i="2"/>
  <c r="C87" i="2"/>
  <c r="J86" i="2"/>
  <c r="I86" i="2"/>
  <c r="H86" i="2"/>
  <c r="G86" i="2"/>
  <c r="F86" i="2" s="1"/>
  <c r="E86" i="2"/>
  <c r="D86" i="2"/>
  <c r="C86" i="2"/>
  <c r="J85" i="2"/>
  <c r="I85" i="2"/>
  <c r="H85" i="2"/>
  <c r="G85" i="2"/>
  <c r="F85" i="2" s="1"/>
  <c r="E85" i="2"/>
  <c r="D85" i="2"/>
  <c r="C85" i="2"/>
  <c r="J84" i="2"/>
  <c r="I84" i="2"/>
  <c r="H84" i="2"/>
  <c r="G84" i="2"/>
  <c r="F84" i="2" s="1"/>
  <c r="E84" i="2"/>
  <c r="D84" i="2"/>
  <c r="C84" i="2"/>
  <c r="I83" i="2"/>
  <c r="H83" i="2"/>
  <c r="G83" i="2"/>
  <c r="E83" i="2"/>
  <c r="D83" i="2"/>
  <c r="C83" i="2"/>
  <c r="F80" i="2"/>
  <c r="T79" i="2"/>
  <c r="E78" i="2"/>
  <c r="C78" i="2"/>
  <c r="H74" i="2"/>
  <c r="F74" i="2" s="1"/>
  <c r="F73" i="2"/>
  <c r="F72" i="2"/>
  <c r="F71" i="2"/>
  <c r="F66" i="1" s="1"/>
  <c r="F69" i="2"/>
  <c r="F68" i="2"/>
  <c r="J67" i="2"/>
  <c r="I67" i="2"/>
  <c r="H67" i="2"/>
  <c r="G67" i="2"/>
  <c r="F67" i="2" s="1"/>
  <c r="E67" i="2"/>
  <c r="D67" i="2"/>
  <c r="C67" i="2"/>
  <c r="F66" i="2"/>
  <c r="F65" i="2"/>
  <c r="J64" i="2"/>
  <c r="I64" i="2"/>
  <c r="H64" i="2"/>
  <c r="G64" i="2"/>
  <c r="F64" i="2" s="1"/>
  <c r="F63" i="1" s="1"/>
  <c r="G63" i="1" s="1"/>
  <c r="E64" i="2"/>
  <c r="C64" i="2"/>
  <c r="F63" i="2"/>
  <c r="F62" i="2"/>
  <c r="F61" i="2"/>
  <c r="F60" i="2"/>
  <c r="F58" i="2"/>
  <c r="F57" i="2"/>
  <c r="F56" i="2"/>
  <c r="F55" i="2"/>
  <c r="F54" i="2"/>
  <c r="F53" i="2"/>
  <c r="J52" i="2"/>
  <c r="I52" i="2"/>
  <c r="H52" i="2"/>
  <c r="G52" i="2"/>
  <c r="F52" i="2" s="1"/>
  <c r="E52" i="2"/>
  <c r="D52" i="2"/>
  <c r="C52" i="2"/>
  <c r="C55" i="1" s="1"/>
  <c r="J51" i="2"/>
  <c r="J48" i="2" s="1"/>
  <c r="J78" i="2" s="1"/>
  <c r="I51" i="2"/>
  <c r="H51" i="2"/>
  <c r="G51" i="2"/>
  <c r="G48" i="2" s="1"/>
  <c r="G78" i="2" s="1"/>
  <c r="F50" i="2"/>
  <c r="F48" i="2" s="1"/>
  <c r="F49" i="2"/>
  <c r="I48" i="2"/>
  <c r="I78" i="2" s="1"/>
  <c r="H48" i="2"/>
  <c r="H78" i="2" s="1"/>
  <c r="E48" i="2"/>
  <c r="D48" i="2"/>
  <c r="D78" i="2" s="1"/>
  <c r="C48" i="2"/>
  <c r="F47" i="2"/>
  <c r="F46" i="2"/>
  <c r="F45" i="2"/>
  <c r="F44" i="2"/>
  <c r="F43" i="2"/>
  <c r="F42" i="2"/>
  <c r="F41" i="2"/>
  <c r="J40" i="2"/>
  <c r="I40" i="2"/>
  <c r="H40" i="2"/>
  <c r="G40" i="2"/>
  <c r="F40" i="2" s="1"/>
  <c r="E40" i="2"/>
  <c r="D40" i="2"/>
  <c r="C40" i="2"/>
  <c r="J39" i="2"/>
  <c r="I39" i="2"/>
  <c r="H39" i="2"/>
  <c r="G39" i="2"/>
  <c r="J19" i="2"/>
  <c r="I19" i="2"/>
  <c r="H19" i="2"/>
  <c r="G19" i="2"/>
  <c r="E19" i="2"/>
  <c r="D19" i="2"/>
  <c r="C19" i="2"/>
  <c r="G18" i="2"/>
  <c r="I17" i="2"/>
  <c r="H17" i="2"/>
  <c r="H94" i="2" s="1"/>
  <c r="G17" i="2"/>
  <c r="F16" i="2"/>
  <c r="F15" i="2"/>
  <c r="I14" i="2"/>
  <c r="I13" i="2"/>
  <c r="I91" i="2" s="1"/>
  <c r="F12" i="2"/>
  <c r="F11" i="2"/>
  <c r="J10" i="2"/>
  <c r="I10" i="2"/>
  <c r="I90" i="2" s="1"/>
  <c r="F10" i="2"/>
  <c r="G9" i="2"/>
  <c r="E9" i="2"/>
  <c r="D9" i="2"/>
  <c r="D18" i="2" s="1"/>
  <c r="D59" i="2" s="1"/>
  <c r="C9" i="2"/>
  <c r="C18" i="2" s="1"/>
  <c r="C59" i="2" s="1"/>
  <c r="C70" i="2" s="1"/>
  <c r="C75" i="2" s="1"/>
  <c r="C17" i="4" s="1"/>
  <c r="F8" i="2"/>
  <c r="F128" i="1"/>
  <c r="E128" i="1"/>
  <c r="D128" i="1"/>
  <c r="C128" i="1"/>
  <c r="F127" i="1"/>
  <c r="E127" i="1"/>
  <c r="D127" i="1"/>
  <c r="C127" i="1"/>
  <c r="F126" i="1"/>
  <c r="E126" i="1"/>
  <c r="D126" i="1"/>
  <c r="E125" i="1"/>
  <c r="D125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7" i="1"/>
  <c r="J115" i="1"/>
  <c r="I115" i="1"/>
  <c r="H115" i="1"/>
  <c r="G115" i="1"/>
  <c r="F115" i="1"/>
  <c r="E115" i="1"/>
  <c r="D115" i="1"/>
  <c r="C115" i="1"/>
  <c r="F114" i="1"/>
  <c r="F113" i="1"/>
  <c r="F112" i="1"/>
  <c r="J111" i="1"/>
  <c r="I111" i="1"/>
  <c r="H111" i="1"/>
  <c r="G111" i="1"/>
  <c r="F111" i="1"/>
  <c r="E111" i="1"/>
  <c r="D111" i="1"/>
  <c r="C111" i="1"/>
  <c r="E109" i="1"/>
  <c r="D109" i="1"/>
  <c r="E108" i="1"/>
  <c r="D108" i="1"/>
  <c r="F105" i="1"/>
  <c r="E105" i="1"/>
  <c r="D105" i="1"/>
  <c r="C105" i="1"/>
  <c r="F101" i="1"/>
  <c r="E101" i="1"/>
  <c r="D101" i="1"/>
  <c r="C101" i="1"/>
  <c r="C109" i="1" s="1"/>
  <c r="M98" i="1"/>
  <c r="M97" i="1"/>
  <c r="F96" i="1"/>
  <c r="E96" i="1"/>
  <c r="F93" i="1"/>
  <c r="E93" i="1"/>
  <c r="D93" i="1"/>
  <c r="C93" i="1"/>
  <c r="E92" i="1"/>
  <c r="D92" i="1"/>
  <c r="C92" i="1"/>
  <c r="E87" i="1"/>
  <c r="F19" i="10" s="1"/>
  <c r="D87" i="1"/>
  <c r="E19" i="10" s="1"/>
  <c r="C87" i="1"/>
  <c r="D19" i="10" s="1"/>
  <c r="F84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F79" i="1"/>
  <c r="E79" i="1"/>
  <c r="E85" i="1" s="1"/>
  <c r="D79" i="1"/>
  <c r="D85" i="1" s="1"/>
  <c r="C79" i="1"/>
  <c r="C85" i="1" s="1"/>
  <c r="H77" i="1"/>
  <c r="G77" i="1"/>
  <c r="E77" i="1"/>
  <c r="D77" i="1"/>
  <c r="C77" i="1"/>
  <c r="I76" i="1"/>
  <c r="H76" i="1"/>
  <c r="E76" i="1"/>
  <c r="D76" i="1"/>
  <c r="C76" i="1"/>
  <c r="F75" i="1"/>
  <c r="E75" i="1"/>
  <c r="D75" i="1"/>
  <c r="C75" i="1"/>
  <c r="I74" i="1"/>
  <c r="F74" i="1"/>
  <c r="E74" i="1"/>
  <c r="D74" i="1"/>
  <c r="C74" i="1"/>
  <c r="E72" i="1"/>
  <c r="D72" i="1"/>
  <c r="E71" i="1"/>
  <c r="C71" i="1"/>
  <c r="F69" i="1"/>
  <c r="E69" i="1"/>
  <c r="D69" i="1"/>
  <c r="C69" i="1"/>
  <c r="F68" i="1"/>
  <c r="E68" i="1"/>
  <c r="D68" i="1"/>
  <c r="C68" i="1"/>
  <c r="F67" i="1"/>
  <c r="E67" i="1"/>
  <c r="D67" i="1"/>
  <c r="C67" i="1"/>
  <c r="E66" i="1"/>
  <c r="D66" i="1"/>
  <c r="C66" i="1"/>
  <c r="J65" i="1"/>
  <c r="J70" i="1" s="1"/>
  <c r="J89" i="1" s="1"/>
  <c r="F64" i="1"/>
  <c r="G64" i="1" s="1"/>
  <c r="H64" i="1" s="1"/>
  <c r="I64" i="1" s="1"/>
  <c r="E64" i="1"/>
  <c r="D64" i="1"/>
  <c r="C64" i="1"/>
  <c r="H63" i="1"/>
  <c r="I63" i="1" s="1"/>
  <c r="E63" i="1"/>
  <c r="D63" i="1"/>
  <c r="C63" i="1"/>
  <c r="H62" i="1"/>
  <c r="I62" i="1" s="1"/>
  <c r="G62" i="1"/>
  <c r="F62" i="1"/>
  <c r="E62" i="1"/>
  <c r="D62" i="1"/>
  <c r="C62" i="1"/>
  <c r="F61" i="1"/>
  <c r="G61" i="1" s="1"/>
  <c r="H61" i="1" s="1"/>
  <c r="I61" i="1" s="1"/>
  <c r="E61" i="1"/>
  <c r="D61" i="1"/>
  <c r="C61" i="1"/>
  <c r="F60" i="1"/>
  <c r="G60" i="1" s="1"/>
  <c r="H60" i="1" s="1"/>
  <c r="I60" i="1" s="1"/>
  <c r="E60" i="1"/>
  <c r="D60" i="1"/>
  <c r="C60" i="1"/>
  <c r="I59" i="1"/>
  <c r="H59" i="1"/>
  <c r="F59" i="1"/>
  <c r="G59" i="1" s="1"/>
  <c r="E59" i="1"/>
  <c r="D59" i="1"/>
  <c r="C59" i="1"/>
  <c r="B58" i="1"/>
  <c r="J56" i="1"/>
  <c r="F55" i="1"/>
  <c r="G55" i="1" s="1"/>
  <c r="H55" i="1" s="1"/>
  <c r="I55" i="1" s="1"/>
  <c r="E55" i="1"/>
  <c r="D55" i="1"/>
  <c r="F54" i="1"/>
  <c r="E54" i="1"/>
  <c r="D54" i="1"/>
  <c r="C54" i="1"/>
  <c r="I53" i="1"/>
  <c r="G53" i="1"/>
  <c r="H53" i="1" s="1"/>
  <c r="F53" i="1"/>
  <c r="E53" i="1"/>
  <c r="D53" i="1"/>
  <c r="C53" i="1"/>
  <c r="H52" i="1"/>
  <c r="I52" i="1" s="1"/>
  <c r="E52" i="1"/>
  <c r="D52" i="1"/>
  <c r="C52" i="1"/>
  <c r="G51" i="1"/>
  <c r="G56" i="1" s="1"/>
  <c r="I50" i="1"/>
  <c r="H50" i="1"/>
  <c r="E50" i="1"/>
  <c r="D50" i="1"/>
  <c r="C50" i="1"/>
  <c r="H49" i="1"/>
  <c r="H51" i="1" s="1"/>
  <c r="H56" i="1" s="1"/>
  <c r="F49" i="1"/>
  <c r="E49" i="1"/>
  <c r="D49" i="1"/>
  <c r="D51" i="1" s="1"/>
  <c r="C49" i="1"/>
  <c r="C51" i="1" s="1"/>
  <c r="D8" i="10" l="1"/>
  <c r="C56" i="1"/>
  <c r="C65" i="1" s="1"/>
  <c r="C70" i="1" s="1"/>
  <c r="E8" i="10"/>
  <c r="D56" i="1"/>
  <c r="D65" i="1" s="1"/>
  <c r="D70" i="1" s="1"/>
  <c r="H65" i="1"/>
  <c r="H70" i="1" s="1"/>
  <c r="H57" i="1"/>
  <c r="H58" i="1" s="1"/>
  <c r="G65" i="1"/>
  <c r="G70" i="1" s="1"/>
  <c r="G57" i="1"/>
  <c r="G58" i="1" s="1"/>
  <c r="C79" i="2"/>
  <c r="D82" i="2"/>
  <c r="D88" i="2" s="1"/>
  <c r="D57" i="1" s="1"/>
  <c r="D70" i="2"/>
  <c r="D75" i="2" s="1"/>
  <c r="D17" i="4" s="1"/>
  <c r="H95" i="2"/>
  <c r="H19" i="6"/>
  <c r="J83" i="2"/>
  <c r="F83" i="2" s="1"/>
  <c r="J103" i="2"/>
  <c r="I49" i="1"/>
  <c r="I51" i="1" s="1"/>
  <c r="I56" i="1" s="1"/>
  <c r="I77" i="1"/>
  <c r="F108" i="1"/>
  <c r="F109" i="1" s="1"/>
  <c r="F92" i="1"/>
  <c r="E18" i="2"/>
  <c r="E59" i="2" s="1"/>
  <c r="E79" i="2"/>
  <c r="G59" i="2"/>
  <c r="C82" i="2"/>
  <c r="C88" i="2" s="1"/>
  <c r="C57" i="1" s="1"/>
  <c r="F93" i="2"/>
  <c r="F103" i="2" s="1"/>
  <c r="E51" i="1"/>
  <c r="I94" i="2"/>
  <c r="I19" i="6" s="1"/>
  <c r="I9" i="2"/>
  <c r="F44" i="6"/>
  <c r="G41" i="6"/>
  <c r="F41" i="6" s="1"/>
  <c r="F78" i="2"/>
  <c r="F13" i="2"/>
  <c r="D79" i="2"/>
  <c r="G106" i="2"/>
  <c r="G107" i="2" s="1"/>
  <c r="G105" i="2"/>
  <c r="G101" i="2"/>
  <c r="F91" i="2"/>
  <c r="G102" i="2"/>
  <c r="G38" i="4"/>
  <c r="H30" i="6"/>
  <c r="H81" i="6" s="1"/>
  <c r="H36" i="4"/>
  <c r="H43" i="4" s="1"/>
  <c r="F9" i="6"/>
  <c r="G52" i="6"/>
  <c r="F52" i="6" s="1"/>
  <c r="F82" i="1" s="1"/>
  <c r="F36" i="6"/>
  <c r="H8" i="7"/>
  <c r="F8" i="7" s="1"/>
  <c r="D7" i="9"/>
  <c r="H9" i="2"/>
  <c r="J90" i="2"/>
  <c r="F90" i="2" s="1"/>
  <c r="J9" i="2"/>
  <c r="I107" i="2"/>
  <c r="I20" i="6"/>
  <c r="I80" i="6" s="1"/>
  <c r="I105" i="2"/>
  <c r="G94" i="2"/>
  <c r="F94" i="2" s="1"/>
  <c r="F17" i="2"/>
  <c r="F19" i="2"/>
  <c r="F52" i="1" s="1"/>
  <c r="H105" i="2"/>
  <c r="H107" i="2" s="1"/>
  <c r="J55" i="4"/>
  <c r="J30" i="6"/>
  <c r="J81" i="6" s="1"/>
  <c r="H55" i="4"/>
  <c r="F10" i="5"/>
  <c r="F29" i="6"/>
  <c r="F79" i="6" s="1"/>
  <c r="G79" i="6"/>
  <c r="H52" i="6"/>
  <c r="F55" i="6"/>
  <c r="G54" i="6"/>
  <c r="H7" i="9"/>
  <c r="F7" i="9" s="1"/>
  <c r="I92" i="2"/>
  <c r="I95" i="2" s="1"/>
  <c r="F14" i="2"/>
  <c r="G79" i="2"/>
  <c r="G20" i="6"/>
  <c r="F24" i="6"/>
  <c r="F78" i="6" s="1"/>
  <c r="H21" i="6"/>
  <c r="H78" i="6"/>
  <c r="F7" i="8"/>
  <c r="C126" i="1"/>
  <c r="F8" i="5"/>
  <c r="J21" i="6"/>
  <c r="L18" i="11"/>
  <c r="L25" i="11"/>
  <c r="Z8" i="12"/>
  <c r="J43" i="4"/>
  <c r="L14" i="11"/>
  <c r="L24" i="11"/>
  <c r="AA37" i="12"/>
  <c r="AA43" i="12" s="1"/>
  <c r="Q44" i="12" s="1"/>
  <c r="AA44" i="12" s="1"/>
  <c r="AE43" i="12"/>
  <c r="I65" i="1" l="1"/>
  <c r="I70" i="1" s="1"/>
  <c r="I57" i="1"/>
  <c r="I58" i="1" s="1"/>
  <c r="G64" i="6"/>
  <c r="F64" i="6" s="1"/>
  <c r="F83" i="1" s="1"/>
  <c r="F54" i="6"/>
  <c r="J79" i="2"/>
  <c r="J18" i="2"/>
  <c r="J59" i="2" s="1"/>
  <c r="F106" i="2"/>
  <c r="F101" i="2"/>
  <c r="F107" i="2"/>
  <c r="F124" i="1"/>
  <c r="F105" i="2"/>
  <c r="G82" i="2"/>
  <c r="G70" i="2"/>
  <c r="G75" i="2" s="1"/>
  <c r="G89" i="1"/>
  <c r="G71" i="1"/>
  <c r="I18" i="2"/>
  <c r="I59" i="2" s="1"/>
  <c r="I79" i="2"/>
  <c r="E10" i="10"/>
  <c r="E11" i="10"/>
  <c r="E12" i="10"/>
  <c r="D91" i="1"/>
  <c r="D90" i="1"/>
  <c r="D89" i="1"/>
  <c r="G18" i="10"/>
  <c r="F87" i="1"/>
  <c r="G19" i="10" s="1"/>
  <c r="F20" i="6"/>
  <c r="F80" i="6" s="1"/>
  <c r="G80" i="6"/>
  <c r="I38" i="4"/>
  <c r="I102" i="2"/>
  <c r="F92" i="2"/>
  <c r="F102" i="2" s="1"/>
  <c r="J19" i="6"/>
  <c r="J18" i="6" s="1"/>
  <c r="J34" i="6" s="1"/>
  <c r="J65" i="6" s="1"/>
  <c r="J95" i="2"/>
  <c r="F8" i="10"/>
  <c r="E56" i="1"/>
  <c r="E65" i="1" s="1"/>
  <c r="E70" i="1" s="1"/>
  <c r="D12" i="10"/>
  <c r="D11" i="10"/>
  <c r="D10" i="10"/>
  <c r="C90" i="1"/>
  <c r="C89" i="1"/>
  <c r="C91" i="1"/>
  <c r="N22" i="11"/>
  <c r="F125" i="1"/>
  <c r="L22" i="11"/>
  <c r="D14" i="10"/>
  <c r="D9" i="10"/>
  <c r="C58" i="1"/>
  <c r="G19" i="6"/>
  <c r="H18" i="2"/>
  <c r="H59" i="2" s="1"/>
  <c r="H79" i="2"/>
  <c r="G36" i="4"/>
  <c r="F38" i="4"/>
  <c r="F55" i="4" s="1"/>
  <c r="G30" i="6"/>
  <c r="G55" i="4"/>
  <c r="F9" i="2"/>
  <c r="E82" i="2"/>
  <c r="E88" i="2" s="1"/>
  <c r="E57" i="1" s="1"/>
  <c r="E70" i="2"/>
  <c r="E75" i="2" s="1"/>
  <c r="E17" i="4" s="1"/>
  <c r="H18" i="6"/>
  <c r="H34" i="6" s="1"/>
  <c r="H65" i="6" s="1"/>
  <c r="E14" i="10"/>
  <c r="E9" i="10"/>
  <c r="D58" i="1"/>
  <c r="H89" i="1"/>
  <c r="H71" i="1"/>
  <c r="F79" i="2" l="1"/>
  <c r="F50" i="1"/>
  <c r="F51" i="1" s="1"/>
  <c r="F18" i="2"/>
  <c r="F59" i="2" s="1"/>
  <c r="F70" i="2" s="1"/>
  <c r="F75" i="2" s="1"/>
  <c r="F11" i="10"/>
  <c r="F12" i="10"/>
  <c r="E91" i="1"/>
  <c r="E90" i="1"/>
  <c r="E89" i="1"/>
  <c r="F10" i="10"/>
  <c r="G81" i="6"/>
  <c r="G21" i="6"/>
  <c r="H82" i="2"/>
  <c r="H88" i="2" s="1"/>
  <c r="H70" i="2"/>
  <c r="H75" i="2" s="1"/>
  <c r="I30" i="6"/>
  <c r="I36" i="4"/>
  <c r="I43" i="4" s="1"/>
  <c r="I55" i="4"/>
  <c r="I82" i="2"/>
  <c r="I88" i="2" s="1"/>
  <c r="I70" i="2"/>
  <c r="I75" i="2" s="1"/>
  <c r="G88" i="2"/>
  <c r="G43" i="4"/>
  <c r="J82" i="2"/>
  <c r="J88" i="2" s="1"/>
  <c r="J70" i="2"/>
  <c r="J75" i="2" s="1"/>
  <c r="G17" i="4"/>
  <c r="H8" i="4" s="1"/>
  <c r="G77" i="2"/>
  <c r="I89" i="1"/>
  <c r="I71" i="1"/>
  <c r="F14" i="10"/>
  <c r="F9" i="10"/>
  <c r="E58" i="1"/>
  <c r="F19" i="6"/>
  <c r="F95" i="2"/>
  <c r="I81" i="6" l="1"/>
  <c r="I21" i="6"/>
  <c r="I18" i="6" s="1"/>
  <c r="I34" i="6" s="1"/>
  <c r="I65" i="6" s="1"/>
  <c r="F30" i="6"/>
  <c r="F81" i="6" s="1"/>
  <c r="F36" i="4"/>
  <c r="F76" i="1" s="1"/>
  <c r="H17" i="4"/>
  <c r="I8" i="4" s="1"/>
  <c r="I17" i="4" s="1"/>
  <c r="J8" i="4" s="1"/>
  <c r="J17" i="4" s="1"/>
  <c r="H77" i="2"/>
  <c r="G8" i="10"/>
  <c r="F56" i="1"/>
  <c r="F65" i="1" s="1"/>
  <c r="F70" i="1" s="1"/>
  <c r="F43" i="4"/>
  <c r="F77" i="1" s="1"/>
  <c r="F76" i="2"/>
  <c r="F71" i="1" s="1"/>
  <c r="F17" i="4"/>
  <c r="F77" i="2"/>
  <c r="F72" i="1" s="1"/>
  <c r="G18" i="6"/>
  <c r="J76" i="2"/>
  <c r="F82" i="2"/>
  <c r="F88" i="2" s="1"/>
  <c r="F57" i="1" s="1"/>
  <c r="G14" i="10" l="1"/>
  <c r="G9" i="10"/>
  <c r="F58" i="1"/>
  <c r="G12" i="10"/>
  <c r="G10" i="10"/>
  <c r="F91" i="1"/>
  <c r="F90" i="1"/>
  <c r="F89" i="1"/>
  <c r="G11" i="10"/>
  <c r="F18" i="6"/>
  <c r="G34" i="6"/>
  <c r="F21" i="6"/>
  <c r="G65" i="6" l="1"/>
  <c r="G68" i="6" s="1"/>
  <c r="H66" i="6" s="1"/>
  <c r="H68" i="6" s="1"/>
  <c r="I66" i="6" s="1"/>
  <c r="I68" i="6" s="1"/>
  <c r="J66" i="6" s="1"/>
  <c r="J68" i="6" s="1"/>
  <c r="F34" i="6"/>
  <c r="F65" i="6" l="1"/>
  <c r="F68" i="6" s="1"/>
  <c r="F100" i="1" s="1"/>
  <c r="F81" i="1"/>
  <c r="F85" i="1" s="1"/>
</calcChain>
</file>

<file path=xl/sharedStrings.xml><?xml version="1.0" encoding="utf-8"?>
<sst xmlns="http://schemas.openxmlformats.org/spreadsheetml/2006/main" count="1021" uniqueCount="567">
  <si>
    <t>Додаток</t>
  </si>
  <si>
    <t>до рішення виконавчого комітету міської ради</t>
  </si>
  <si>
    <t>від ________________________№___________</t>
  </si>
  <si>
    <t>РОЗГЛЯНУТО</t>
  </si>
  <si>
    <t xml:space="preserve">ЗАТВЕРДЖЕНО  </t>
  </si>
  <si>
    <t>Директор департаменту адміністративних послуг міської ради</t>
  </si>
  <si>
    <t>Ірина КОПЧУК</t>
  </si>
  <si>
    <t>М. П. (посада, П.І.Б., дата, підпис)</t>
  </si>
  <si>
    <t>ПОГОДЖЕНО:</t>
  </si>
  <si>
    <t>Директор департаменту економіки і інвестицій міської ради</t>
  </si>
  <si>
    <t xml:space="preserve">    </t>
  </si>
  <si>
    <t>Директор департаменту фінансів міської ради</t>
  </si>
  <si>
    <t>Максим МАРТЬЯНОВ</t>
  </si>
  <si>
    <t>Наталія ЛУЦЕНКО</t>
  </si>
  <si>
    <t>2022</t>
  </si>
  <si>
    <t>Рік</t>
  </si>
  <si>
    <t>Коди</t>
  </si>
  <si>
    <t xml:space="preserve">Підприємство  </t>
  </si>
  <si>
    <t>КП "Меридіан"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</si>
  <si>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</si>
  <si>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</si>
  <si>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</si>
  <si>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</si>
  <si>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</si>
  <si>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м. Вінниця</t>
  </si>
  <si>
    <t>за КОАТУУ</t>
  </si>
  <si>
    <t xml:space="preserve">Суб'єкт управління   </t>
  </si>
  <si>
    <t>Департамент адміністративних послуг</t>
  </si>
  <si>
    <t>за СПОДУ</t>
  </si>
  <si>
    <t xml:space="preserve">Галузь     </t>
  </si>
  <si>
    <t>Громадське харчування</t>
  </si>
  <si>
    <t>за ЗКГНГ</t>
  </si>
  <si>
    <t xml:space="preserve">Вид економічної діяльності    </t>
  </si>
  <si>
    <t>Постачання готових страв</t>
  </si>
  <si>
    <t xml:space="preserve">за  КВЕД  </t>
  </si>
  <si>
    <t>Одиниця виміру, тис. грн</t>
  </si>
  <si>
    <t>тис. грн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</si>
  <si>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</si>
  <si>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</si>
  <si>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</si>
  <si>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</si>
  <si>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</si>
  <si>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 знаходження  </t>
  </si>
  <si>
    <t>м. Вінниця, вул. М.Кошки</t>
  </si>
  <si>
    <t xml:space="preserve">Телефон </t>
  </si>
  <si>
    <t>53-39-20</t>
  </si>
  <si>
    <t xml:space="preserve">Прізвище та ініціали керівника  </t>
  </si>
  <si>
    <t>Алла МИХАЙЛОВА</t>
  </si>
  <si>
    <t xml:space="preserve">  УТОЧНЕНИЙ ФІНАНСОВИЙ ПЛАН  
КП "Меридіан"
на 2022 рік</t>
  </si>
  <si>
    <t>Основні фінансові показники</t>
  </si>
  <si>
    <t>(тис. грн)</t>
  </si>
  <si>
    <t>(тис. грн.)</t>
  </si>
  <si>
    <t>Найменування показника</t>
  </si>
  <si>
    <t xml:space="preserve">Код рядка </t>
  </si>
  <si>
    <t xml:space="preserve">Факт
 минулого  2020 року </t>
  </si>
  <si>
    <t xml:space="preserve">Фінансовий план 
поточного 2021 року </t>
  </si>
  <si>
    <t xml:space="preserve">Очікуваний показник до кінця поточного 2021 року </t>
  </si>
  <si>
    <t xml:space="preserve">Плановий  
2022 рік </t>
  </si>
  <si>
    <t>Інформація згідно із стратегічним планом розвитку</t>
  </si>
  <si>
    <t>2023 рік</t>
  </si>
  <si>
    <t>2024 рік</t>
  </si>
  <si>
    <t>2025 рік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</si>
  <si>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</si>
  <si>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</si>
  <si>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</si>
  <si>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</si>
  <si>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Адміністративні витрати</t>
  </si>
  <si>
    <t>Витрати на збут</t>
  </si>
  <si>
    <t>Інші операційні доходи</t>
  </si>
  <si>
    <t>Інші операційні витрати</t>
  </si>
  <si>
    <t>Фінансовий результат від операційної діяльності</t>
  </si>
  <si>
    <t>EBITDA</t>
  </si>
  <si>
    <t>Рентабельність EBITDA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</si>
  <si>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</si>
  <si>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</si>
  <si>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</si>
  <si>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</si>
  <si>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</t>
  </si>
  <si>
    <t>Інші витрати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</si>
  <si>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</si>
  <si>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</si>
  <si>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</si>
  <si>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</si>
  <si>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</si>
  <si>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</t>
  </si>
  <si>
    <t xml:space="preserve">Прибуток </t>
  </si>
  <si>
    <t>Збиток</t>
  </si>
  <si>
    <t>IІ. Розрахунки з бюджетом</t>
  </si>
  <si>
    <t xml:space="preserve">Нараховані до сплати податки та збори до Державного бюджету України (податкові платежі) 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</si>
  <si>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</si>
  <si>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</si>
  <si>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Усього нараховано виплат</t>
  </si>
  <si>
    <t>ІІІ. Рух грошових коштів</t>
  </si>
  <si>
    <t>Залишок коштів на початок періоду</t>
  </si>
  <si>
    <t>x</t>
  </si>
  <si>
    <t>Цільове фінансування</t>
  </si>
  <si>
    <t>Чистий рух коштів від операційної діяльності</t>
  </si>
  <si>
    <t>Чистий рух коштів від інвестиційної діяльності </t>
  </si>
  <si>
    <t>Чистий рух коштів від фінансової діяльності</t>
  </si>
  <si>
    <t xml:space="preserve">Вплив зміни валютних курсів на залишок коштів </t>
  </si>
  <si>
    <t>Залишок коштів на кінець періоду</t>
  </si>
  <si>
    <t>IV. Капітальні інвестиції</t>
  </si>
  <si>
    <t>Капітальні інвестиції</t>
  </si>
  <si>
    <t>V. Коефіцієнтний аналіз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</si>
  <si>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</si>
  <si>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</si>
  <si>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</si>
  <si>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фінансової стійкості</t>
  </si>
  <si>
    <t>Коефіцієнт зносу основних засобів</t>
  </si>
  <si>
    <t>VI.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</si>
  <si>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</si>
  <si>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</si>
  <si>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</si>
  <si>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</si>
  <si>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</si>
  <si>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гроші та їх еквіваленти</t>
  </si>
  <si>
    <t>Усього активи</t>
  </si>
  <si>
    <t>Власний капітал</t>
  </si>
  <si>
    <t>Довгострокові зобов'язання і забезпечення</t>
  </si>
  <si>
    <t>Поточні зобов'язання і забезпечення</t>
  </si>
  <si>
    <t>Усього зобов'язання і забезпечення</t>
  </si>
  <si>
    <t>У тому числі державні гранти і субсидії</t>
  </si>
  <si>
    <t>У тому числі фінансові запозичення</t>
  </si>
  <si>
    <t>Усього пасиви</t>
  </si>
  <si>
    <t>Контроль</t>
  </si>
  <si>
    <t>VІI. Кредитна політика</t>
  </si>
  <si>
    <t>Отримано залучених коштів, усього, у тому числі:</t>
  </si>
  <si>
    <t>7000</t>
  </si>
  <si>
    <t>довгострокові зобов'язання</t>
  </si>
  <si>
    <t>7001</t>
  </si>
  <si>
    <t>короткострокові зобов'язання</t>
  </si>
  <si>
    <t>7002</t>
  </si>
  <si>
    <t>інші фінансові зобов'язання</t>
  </si>
  <si>
    <t>7003</t>
  </si>
  <si>
    <t>Повернено залучених коштів, усього, у тому числі:</t>
  </si>
  <si>
    <t>7010</t>
  </si>
  <si>
    <t>7011</t>
  </si>
  <si>
    <t>7012</t>
  </si>
  <si>
    <t>7013</t>
  </si>
  <si>
    <t>VIII. Дані про персонал та витрати на оплату праці</t>
  </si>
  <si>
    <r>
      <rPr>
        <b/>
        <sz val="16"/>
        <color rgb="FF000000"/>
        <rFont val="Times New Roman"/>
        <family val="1"/>
        <charset val="1"/>
      </rPr>
      <t xml:space="preserve">Середня кількість працівників </t>
    </r>
    <r>
      <rPr>
        <sz val="16"/>
        <color rgb="FF000000"/>
        <rFont val="Times New Roman"/>
        <family val="1"/>
        <charset val="1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rgb="FF000000"/>
        <rFont val="Times New Roman"/>
        <family val="1"/>
        <charset val="1"/>
      </rPr>
      <t>, у тому числі:</t>
    </r>
  </si>
  <si>
    <t>8000</t>
  </si>
  <si>
    <t>директор</t>
  </si>
  <si>
    <t>8001</t>
  </si>
  <si>
    <t>адміністративно-управлінський персонал</t>
  </si>
  <si>
    <t>8002</t>
  </si>
  <si>
    <t>працівники</t>
  </si>
  <si>
    <t>8003</t>
  </si>
  <si>
    <t>Витрати на оплату праці</t>
  </si>
  <si>
    <t>8010</t>
  </si>
  <si>
    <t>Середньомісячні витрати на оплату праці одного працівника (грн), усього, у тому числі:</t>
  </si>
  <si>
    <t>8020</t>
  </si>
  <si>
    <t>8021</t>
  </si>
  <si>
    <t>8022</t>
  </si>
  <si>
    <t>8023</t>
  </si>
  <si>
    <t>Директор КП</t>
  </si>
  <si>
    <t>_____________________________</t>
  </si>
  <si>
    <t xml:space="preserve"> (посада)</t>
  </si>
  <si>
    <t>(підпис)</t>
  </si>
  <si>
    <t xml:space="preserve">         (ініціали, прізвище)    </t>
  </si>
  <si>
    <t>Таблиця 1</t>
  </si>
  <si>
    <t>I. Формування фінансових результатів</t>
  </si>
  <si>
    <t>(тис.грн)</t>
  </si>
  <si>
    <t xml:space="preserve">Факт минулого 2020 року </t>
  </si>
  <si>
    <t xml:space="preserve">Фінансовий план поточного 2021 року </t>
  </si>
  <si>
    <t xml:space="preserve">Плановий 2022 рік (усього)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</si>
  <si>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</si>
  <si>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</si>
  <si>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</si>
  <si>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</si>
  <si>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</si>
  <si>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</si>
  <si>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Доходи і витрати (деталізація)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</si>
  <si>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</si>
  <si>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</si>
  <si>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</si>
  <si>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</si>
  <si>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</si>
  <si>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</si>
  <si>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</si>
  <si>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</si>
  <si>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</si>
  <si>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</si>
  <si>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</si>
  <si>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</si>
  <si>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</si>
  <si>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</si>
  <si>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</si>
  <si>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</si>
  <si>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</si>
  <si>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</si>
  <si>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</si>
  <si>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</si>
  <si>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</si>
  <si>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</si>
  <si>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</si>
  <si>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</si>
  <si>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</si>
  <si>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</si>
  <si>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</si>
  <si>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</si>
  <si>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1048/1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</si>
  <si>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</si>
  <si>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</si>
  <si>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</si>
  <si>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</si>
  <si>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</si>
  <si>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</si>
  <si>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</si>
  <si>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</si>
  <si>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</si>
  <si>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</si>
  <si>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</si>
  <si>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</si>
  <si>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</si>
  <si>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</si>
  <si>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</si>
  <si>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</si>
  <si>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</si>
  <si>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</si>
  <si>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</si>
  <si>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</si>
  <si>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</si>
  <si>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</si>
  <si>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</si>
  <si>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</si>
  <si>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</si>
  <si>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</si>
  <si>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</si>
  <si>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</si>
  <si>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</si>
  <si>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</si>
  <si>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</si>
  <si>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Розрахунок показника EBITDA</t>
  </si>
  <si>
    <t>Фінансовий результат від операційної діяльності, рядок 1100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</si>
  <si>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</si>
  <si>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</si>
  <si>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</si>
  <si>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</si>
  <si>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</si>
  <si>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Елементи операційних витрат</t>
  </si>
  <si>
    <t>Матеріальні витрати</t>
  </si>
  <si>
    <t>Амортизація</t>
  </si>
  <si>
    <t>Усього</t>
  </si>
  <si>
    <t>_________________________</t>
  </si>
  <si>
    <t>___Алла МИХАЙЛОВА_____________________________________________</t>
  </si>
  <si>
    <t xml:space="preserve">               (підпис)</t>
  </si>
  <si>
    <t>пдфо</t>
  </si>
  <si>
    <t>в/з</t>
  </si>
  <si>
    <t>зп</t>
  </si>
  <si>
    <t>єсв</t>
  </si>
  <si>
    <t>Розшифровка до Таблиці 1 "Формування фінансових результатів"</t>
  </si>
  <si>
    <t>Собівартість реалізованої продукції (товарів, робіт, послуг)
Інші витрати, всього, у тому числі:</t>
  </si>
  <si>
    <t>Транспортні послуги</t>
  </si>
  <si>
    <t>Послуги з дератизації</t>
  </si>
  <si>
    <t xml:space="preserve">Оренда кондитерського цеху </t>
  </si>
  <si>
    <t>Витрати на страхування приміщення</t>
  </si>
  <si>
    <t>Комунальні послуги орендованих приміщень</t>
  </si>
  <si>
    <t>Виплати фонду зайнятості</t>
  </si>
  <si>
    <t>Оцінка майна</t>
  </si>
  <si>
    <t>Інші адміністративні витрати, усього, у тому числі:</t>
  </si>
  <si>
    <t>Оренда приміщення офісу</t>
  </si>
  <si>
    <t>Послуги з пожежної сигналізації</t>
  </si>
  <si>
    <t>Послуги  з дератизації</t>
  </si>
  <si>
    <t>Послуги банків</t>
  </si>
  <si>
    <t>Підписка</t>
  </si>
  <si>
    <t>Заправка  картриджів</t>
  </si>
  <si>
    <t>Канцелярські товари та бланки</t>
  </si>
  <si>
    <t>Проїзні квітки</t>
  </si>
  <si>
    <t>Довідка про участь в тендерних торгах</t>
  </si>
  <si>
    <t>Інформаційні послуги</t>
  </si>
  <si>
    <t>Поштові витрати</t>
  </si>
  <si>
    <t>Комунальні послуги</t>
  </si>
  <si>
    <t>Фінансова  підтримка на покриття збитків</t>
  </si>
  <si>
    <t>Дохід від реалізації вторинної сировини</t>
  </si>
  <si>
    <t xml:space="preserve">                   (підпис)</t>
  </si>
  <si>
    <t xml:space="preserve"> (ініціали, прізвище)    </t>
  </si>
  <si>
    <t>Таблиця 2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</si>
  <si>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</si>
  <si>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</si>
  <si>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Нараховані до сплати відрахування частини чистого прибутку, усього, у тому числі:</t>
  </si>
  <si>
    <t>комунальними підприємствами, що є власністю Вінницької міської територіальної громади до бюджету Вінницької міської ТГ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</si>
  <si>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</si>
  <si>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</si>
  <si>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</si>
  <si>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</si>
  <si>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</si>
  <si>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</si>
  <si>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</si>
  <si>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>Нараховані до сплати податки, збори та інші обов'язкові платежі</t>
  </si>
  <si>
    <t>Нараховані до сплати податки та збори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</si>
  <si>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</si>
  <si>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</si>
  <si>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</si>
  <si>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</si>
  <si>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</si>
  <si>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>військовий збір</t>
  </si>
  <si>
    <t>інші податки та збори (розшифрувати)</t>
  </si>
  <si>
    <t>Нараховані до сплати податки та збори до місцевих бюджетів (податкові платежі), усього, у тому числі:</t>
  </si>
  <si>
    <t>податок на прибуток підприємств</t>
  </si>
  <si>
    <t>податок на доходи фізичних осіб</t>
  </si>
  <si>
    <t>земельний податок</t>
  </si>
  <si>
    <t>орендна плата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</si>
  <si>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</si>
  <si>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Нараховані до сплати інші податки, збори та платежі,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</si>
  <si>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</si>
  <si>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</si>
  <si>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</si>
  <si>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</si>
  <si>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</si>
  <si>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 (штрафи, пені, неустойки) (розшифрувати)</t>
  </si>
  <si>
    <t xml:space="preserve">Усього виплат </t>
  </si>
  <si>
    <r>
      <rPr>
        <b/>
        <sz val="14"/>
        <color rgb="FF000000"/>
        <rFont val="Times New Roman"/>
        <family val="1"/>
        <charset val="1"/>
      </rPr>
      <t>__                                   Алла МИХАЙЛОВА</t>
    </r>
    <r>
      <rPr>
        <sz val="14"/>
        <color rgb="FF000000"/>
        <rFont val="Times New Roman"/>
        <family val="1"/>
        <charset val="1"/>
      </rPr>
      <t>____________________________</t>
    </r>
  </si>
  <si>
    <t>Розшифровка до Таблиці 2 "Розрахунки з бюджетом"</t>
  </si>
  <si>
    <t>Інші фонди, усього, у тому числі:</t>
  </si>
  <si>
    <t>Інші цілі, усього, у тому числі:</t>
  </si>
  <si>
    <t>Нараховані до сплати податки та збори до Державного бюджету України (податкові платежі)</t>
  </si>
  <si>
    <t>інші податки та збори, усього, у тому числі: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</si>
  <si>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</si>
  <si>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</si>
  <si>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</si>
  <si>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Таблиця 3</t>
  </si>
  <si>
    <t>ІІІ. Рух грошових коштів (за прямим методом)</t>
  </si>
  <si>
    <t>Код рядка</t>
  </si>
  <si>
    <t>І. Рух коштів у результаті операційної діяльності</t>
  </si>
  <si>
    <t xml:space="preserve">Надходження грошових коштів від операційної діяльності 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</si>
  <si>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</si>
  <si>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</si>
  <si>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</si>
  <si>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>Цільове фінансування  (розшифрувати)</t>
  </si>
  <si>
    <t>Надходження від отримання субсидій, дотацій</t>
  </si>
  <si>
    <t>Надходження авансів від покупців і замовників</t>
  </si>
  <si>
    <t>Надходження від повернення авансів</t>
  </si>
  <si>
    <t>Надходження від відсотків за залишками коштів на поточних рахунках</t>
  </si>
  <si>
    <r>
      <rPr>
        <sz val="16"/>
        <rFont val="Times New Roman"/>
        <family val="1"/>
        <charset val="1"/>
      </rPr>
      <t>Інші надходження (розшифрувати)</t>
    </r>
    <r>
      <rPr>
        <i/>
        <sz val="16"/>
        <rFont val="Times New Roman"/>
        <family val="1"/>
        <charset val="1"/>
      </rPr>
      <t xml:space="preserve"> </t>
    </r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</si>
  <si>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</si>
  <si>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</si>
  <si>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</si>
  <si>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</si>
  <si>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додану вартість</t>
  </si>
  <si>
    <t xml:space="preserve">акцизний податок </t>
  </si>
  <si>
    <t xml:space="preserve">єдиний внесок на загальнообов'язкове державне соціальне страхування    </t>
  </si>
  <si>
    <t>інші платежі (розшифрувати)</t>
  </si>
  <si>
    <t>Повернення коштів до бюджету</t>
  </si>
  <si>
    <t>II. Рух коштів у результаті інвестиційної діяльності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</si>
  <si>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</si>
  <si>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</si>
  <si>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</si>
  <si>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Надходження від продажу акцій та облігацій </t>
  </si>
  <si>
    <r>
      <rPr>
        <sz val="16"/>
        <rFont val="Times New Roman"/>
        <family val="1"/>
        <charset val="1"/>
      </rPr>
      <t>Інші надходження</t>
    </r>
    <r>
      <rPr>
        <i/>
        <sz val="16"/>
        <rFont val="Times New Roman"/>
        <family val="1"/>
        <charset val="1"/>
      </rPr>
      <t xml:space="preserve"> (кошти бюджету ВМОТГ на капітальні інвестиції) </t>
    </r>
  </si>
  <si>
    <t xml:space="preserve">Видатки грошових коштів від інвестиційної діяльності 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</si>
  <si>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</si>
  <si>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</si>
  <si>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</si>
  <si>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t>капітальне будівництво (розшифрувати)</t>
  </si>
  <si>
    <r>
      <rPr>
        <sz val="16"/>
        <rFont val="Times New Roman"/>
        <family val="1"/>
        <charset val="1"/>
      </rPr>
      <t>придбання (виготовлення) основних засобів (розшифрувати)</t>
    </r>
    <r>
      <rPr>
        <i/>
        <sz val="16"/>
        <rFont val="Times New Roman"/>
        <family val="1"/>
        <charset val="1"/>
      </rPr>
      <t xml:space="preserve"> </t>
    </r>
  </si>
  <si>
    <t>придбання (виготовлення) інших необоротних матеріальних активів</t>
  </si>
  <si>
    <r>
      <rPr>
        <sz val="16"/>
        <rFont val="Times New Roman"/>
        <family val="1"/>
        <charset val="1"/>
      </rPr>
      <t>придбання (створення) нематеріальних активів (розшифрувати)</t>
    </r>
    <r>
      <rPr>
        <i/>
        <sz val="16"/>
        <rFont val="Times New Roman"/>
        <family val="1"/>
        <charset val="1"/>
      </rPr>
      <t xml:space="preserve"> </t>
    </r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</si>
  <si>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</si>
  <si>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</si>
  <si>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</si>
  <si>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</si>
  <si>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</si>
  <si>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Надходження від отримання позик/кредитів/облігацій/векселів</t>
  </si>
  <si>
    <r>
      <rPr>
        <sz val="16"/>
        <rFont val="Times New Roman"/>
        <family val="1"/>
        <charset val="1"/>
      </rPr>
      <t>Інші надходження (відсотки за депозитним рахунком)</t>
    </r>
    <r>
      <rPr>
        <i/>
        <sz val="16"/>
        <rFont val="Times New Roman"/>
        <family val="1"/>
        <charset val="1"/>
      </rPr>
      <t xml:space="preserve"> </t>
    </r>
  </si>
  <si>
    <t xml:space="preserve">Видатки грошових коштів від фінансової діяльності </t>
  </si>
  <si>
    <t>Витрачання на викуп власних акцій</t>
  </si>
  <si>
    <t>Витрачання на погашення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</si>
  <si>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</si>
  <si>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</si>
  <si>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Чистий рух коштів від фінансової діяльності </t>
  </si>
  <si>
    <t>Чистий грошовий потік</t>
  </si>
  <si>
    <t>Залишок коштів на початок року</t>
  </si>
  <si>
    <t>Залишок коштів на кінець року</t>
  </si>
  <si>
    <t>Розшифровка до Таблиці 3 "Рух грошових коштів (за прямим методом)"</t>
  </si>
  <si>
    <t>Цільове фінансування, усього, у тому числі:</t>
  </si>
  <si>
    <t>Фінансова підтримка на покриття збитків</t>
  </si>
  <si>
    <t>Надходження грошових коштів від операційної діяльності</t>
  </si>
  <si>
    <t>Допомога по частковому безробіттю</t>
  </si>
  <si>
    <t>Кошти за здачу вторинної сировини</t>
  </si>
  <si>
    <t>Інші платежі, усього, у тому числі:</t>
  </si>
  <si>
    <t>Платежі по виконавчим листом</t>
  </si>
  <si>
    <t>Внески профспілкової організації</t>
  </si>
  <si>
    <t>Податок на прибуток</t>
  </si>
  <si>
    <t>Підзвітні особи</t>
  </si>
  <si>
    <t>Комісія банків</t>
  </si>
  <si>
    <t xml:space="preserve"> Рух коштів у результаті інвестиційної діяльності</t>
  </si>
  <si>
    <t>Придбання  основних засобів, усього, у тому числі:</t>
  </si>
  <si>
    <t>Марміти</t>
  </si>
  <si>
    <t>Елемент нейтральний</t>
  </si>
  <si>
    <t>Посудомийна машина</t>
  </si>
  <si>
    <t>М'ясорубка</t>
  </si>
  <si>
    <t>Придбання інших необоротних активів</t>
  </si>
  <si>
    <t>Посуд та інвентар для їдалень</t>
  </si>
  <si>
    <t>Придбання (створення) нематеріальних активів</t>
  </si>
  <si>
    <t>Програма КП”М.Е.Дос”модуль “Звітність”</t>
  </si>
  <si>
    <t>Таблиця 4</t>
  </si>
  <si>
    <t xml:space="preserve">IV. Капітальні інвестиції </t>
  </si>
  <si>
    <t>(тис. грн) без ПДВ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</si>
  <si>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</si>
  <si>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</si>
  <si>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</si>
  <si>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</si>
  <si>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</si>
  <si>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</si>
  <si>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</si>
  <si>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 xml:space="preserve">Розшифровка до Таблиці 4 "Капітальні інвестиції" </t>
  </si>
  <si>
    <t>тис. грн (без ПДВ)</t>
  </si>
  <si>
    <t>Мармити</t>
  </si>
  <si>
    <t>М’ясорубка</t>
  </si>
  <si>
    <t>Посуд та інвентар для  їдалень</t>
  </si>
  <si>
    <t>Програма КП”М.Е.Doc” модуль Звітність</t>
  </si>
  <si>
    <t>Таблиця 5</t>
  </si>
  <si>
    <t>Оптимальне значення</t>
  </si>
  <si>
    <t>Плановий 2022 рік</t>
  </si>
  <si>
    <t>Примітки</t>
  </si>
  <si>
    <t>Коефіцієнти рентабельності та прибутковості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</si>
  <si>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</si>
  <si>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Збільшення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</si>
  <si>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</si>
  <si>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</si>
  <si>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Характеризує ефективність використання активів підприємства</t>
  </si>
  <si>
    <t>Рентабельність власного капіталу
(чистий фінансовий результат, рядок 1200 / власний капітал, рядок 6030)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</si>
  <si>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</si>
  <si>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Характеризує ефективність господарської діяльності підприємства</t>
  </si>
  <si>
    <t>Коефіцієнти фінансової стійкості та ліквідності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</si>
  <si>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</si>
  <si>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</si>
  <si>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&gt; 1</t>
  </si>
  <si>
    <t>Характеризує співвідношення власних та позикових коштів і залежність підприємства від зовнішніх фінансових джерел</t>
  </si>
  <si>
    <t>Коефіцієнт поточної ліквідності (покриття)
(оборотні активи, рядок 6010 / поточні зобов'язання, рядок 6050)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</si>
  <si>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</si>
  <si>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Аналіз капітальних інвестицій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</si>
  <si>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</si>
  <si>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</si>
  <si>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</si>
  <si>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Зменшення</t>
  </si>
  <si>
    <t>Характеризує інвестиційну політику підприємства</t>
  </si>
  <si>
    <t>Ковенанти/обмежувальні коефіцієнти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</si>
  <si>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</si>
  <si>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r>
      <rPr>
        <b/>
        <sz val="14"/>
        <rFont val="Times New Roman"/>
        <family val="1"/>
        <charset val="1"/>
      </rPr>
      <t xml:space="preserve">                                             </t>
    </r>
    <r>
      <rPr>
        <b/>
        <sz val="15"/>
        <rFont val="Times New Roman"/>
        <family val="1"/>
        <charset val="1"/>
      </rPr>
      <t xml:space="preserve">     Алла МИХАЙЛОВА</t>
    </r>
  </si>
  <si>
    <t>Таблиця 6</t>
  </si>
  <si>
    <t>Інформація</t>
  </si>
  <si>
    <t>до фінансового плану на 2022 рік</t>
  </si>
  <si>
    <t>КП”Меридіан”</t>
  </si>
  <si>
    <t>(найменування підприємства)</t>
  </si>
  <si>
    <t xml:space="preserve">      1. Дані про підприємство, персонал та витрати на оплату праці</t>
  </si>
  <si>
    <t xml:space="preserve">      Загальна інформація про підприємство (резюме)</t>
  </si>
  <si>
    <t xml:space="preserve">Фінансовий план
поточного 2021 року </t>
  </si>
  <si>
    <t xml:space="preserve">Плановий 2022 рік </t>
  </si>
  <si>
    <t>Плановий 2022 рік до очікуваного на поточний 2021 рік, %</t>
  </si>
  <si>
    <t>Плановий 2022 рік до факту минулого 2020 року, %</t>
  </si>
  <si>
    <r>
      <rPr>
        <b/>
        <sz val="16"/>
        <rFont val="Times New Roman"/>
        <family val="1"/>
        <charset val="1"/>
      </rPr>
      <t xml:space="preserve">Середня кількість працівників </t>
    </r>
    <r>
      <rPr>
        <sz val="16"/>
        <rFont val="Times New Roman"/>
        <family val="1"/>
        <charset val="1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1"/>
      </rPr>
      <t>, у тому числі:</t>
    </r>
  </si>
  <si>
    <t>Фонд оплати праці, тис. грн, у тому числі:</t>
  </si>
  <si>
    <t>Витрати на оплату праці, тис. грн, у тому числі:</t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</si>
  <si>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</si>
  <si>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 xml:space="preserve">      2. Інформація про бізнес підприємства (код рядка 1000 фінансового плану)</t>
  </si>
  <si>
    <t xml:space="preserve">Найменування видів діяльності </t>
  </si>
  <si>
    <t>Питома вага в загальному обсязі реалізації, %</t>
  </si>
  <si>
    <t>Фактичний показник 
за минулий 2020 рік</t>
  </si>
  <si>
    <t>Плановий показник 
поточного 2021 року</t>
  </si>
  <si>
    <t>Фактичний показник 
за 9 місяців 2021 року</t>
  </si>
  <si>
    <t xml:space="preserve">за минулий 2020 рік </t>
  </si>
  <si>
    <t xml:space="preserve">за плановий 2022 рік 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</si>
  <si>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</si>
  <si>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</si>
  <si>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</si>
  <si>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Харчування дітей в шкільних їдальнях</t>
  </si>
  <si>
    <t xml:space="preserve">      3. Діючі фінансові зобов'язання підприємства</t>
  </si>
  <si>
    <t>Найменування  банку</t>
  </si>
  <si>
    <t xml:space="preserve">Вид кредитного продукту та цільове призначення </t>
  </si>
  <si>
    <t xml:space="preserve">Сума, валюта за договорами </t>
  </si>
  <si>
    <t>Процентна ставка</t>
  </si>
  <si>
    <t>Дата видачі/погашення (графік)</t>
  </si>
  <si>
    <t>Заборгованість на останню дату (01.01.2023)</t>
  </si>
  <si>
    <t>Забезпечення</t>
  </si>
  <si>
    <t>х</t>
  </si>
  <si>
    <t xml:space="preserve">      4. Інформація щодо отримання та повернення залучених коштів</t>
  </si>
  <si>
    <t>Зобов'язання</t>
  </si>
  <si>
    <t>Заборгованість за кредитами на початок 2022 року</t>
  </si>
  <si>
    <t>План із залучення коштів</t>
  </si>
  <si>
    <t>План з повернення коштів</t>
  </si>
  <si>
    <t>Заборгованість за кредитами на кінець 2022 року</t>
  </si>
  <si>
    <t xml:space="preserve">Довгострокові зобов'язання, усього </t>
  </si>
  <si>
    <t>у тому числі:</t>
  </si>
  <si>
    <t>Короткострокові зобов'язання, усього</t>
  </si>
  <si>
    <r>
      <rPr>
        <sz val="16"/>
        <rFont val="Times New Roman"/>
        <family val="1"/>
        <charset val="1"/>
      </rPr>
      <t>у тому числі:</t>
    </r>
    <r>
      <rPr>
        <i/>
        <sz val="16"/>
        <rFont val="Times New Roman"/>
        <family val="1"/>
        <charset val="1"/>
      </rPr>
      <t xml:space="preserve"> </t>
    </r>
  </si>
  <si>
    <t>Інші фінансові зобов'язання, усього</t>
  </si>
  <si>
    <t>Продовження Таблиці 6</t>
  </si>
  <si>
    <t>5. Витрати, пов'язані з використанням власних службових автомобілів (у складі адміністративних витрат, рядок 1031)</t>
  </si>
  <si>
    <t>№ з/п</t>
  </si>
  <si>
    <t>Марка</t>
  </si>
  <si>
    <t>Рік придбання</t>
  </si>
  <si>
    <t>Мета використання</t>
  </si>
  <si>
    <t>Витрати, усього</t>
  </si>
  <si>
    <t>Плановий 2022 рік до плану
поточного 2021 року, %</t>
  </si>
  <si>
    <t>Плановий 2022 рік до факту
минулого 2020 року, %</t>
  </si>
  <si>
    <t xml:space="preserve">факт
минулого 2020 року </t>
  </si>
  <si>
    <t xml:space="preserve">фінансовий план
поточного 2021 року </t>
  </si>
  <si>
    <t xml:space="preserve">плановий 2022 рік </t>
  </si>
  <si>
    <t>Автомобіль ВАЗ2107</t>
  </si>
  <si>
    <t>Службове використання</t>
  </si>
  <si>
    <t>6. Витрати на оренду службових автомобілів (у складі адміністративних витрат, рядок 1032)</t>
  </si>
  <si>
    <t>Договір</t>
  </si>
  <si>
    <t>Дата початку оренди</t>
  </si>
  <si>
    <t>плановий 2022 рік</t>
  </si>
  <si>
    <t>7. Джерела капітальних інвестицій у 2022 році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</si>
  <si>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</si>
  <si>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</si>
  <si>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</si>
  <si>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</si>
  <si>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</si>
  <si>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</si>
  <si>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</si>
  <si>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</si>
  <si>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</si>
  <si>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</si>
  <si>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засобів, усього, у т.ч.:</t>
  </si>
  <si>
    <t>трактор-газонокосарка</t>
  </si>
  <si>
    <t>генератор</t>
  </si>
  <si>
    <t>комп'ютер Intel 1151 i5-8400 Coffee Lace</t>
  </si>
  <si>
    <t>водонагрівач електричний</t>
  </si>
  <si>
    <t>двигун АИР 112 м2 ( вапл 32 мм )</t>
  </si>
  <si>
    <t>мишка Logitech B100 (910-003357) Black - оптическая, проводная, 800dp + scroll 2 шт</t>
  </si>
  <si>
    <t>пальник покрівельний Т=800-1200*С; 2KW;d= 40MM плоска насадка=22ММ</t>
  </si>
  <si>
    <t>струйова трубка для миття</t>
  </si>
  <si>
    <t>апарат контрольно-касовий електронний МІНІ-Т400 МЕ КСЕФ</t>
  </si>
  <si>
    <t>монітор Dell SE2416H (210-AF2C) (2 шт)</t>
  </si>
  <si>
    <t>передача приміщень стадіон Ватутіна 14.08.19р.</t>
  </si>
  <si>
    <t>капітальний ремонт, усього, у т.ч.:</t>
  </si>
  <si>
    <t>заміна вікон частини будівлі стадіону</t>
  </si>
  <si>
    <t xml:space="preserve">М'ясорубка </t>
  </si>
  <si>
    <t>Посуд для їдалень</t>
  </si>
  <si>
    <t>Відсоток</t>
  </si>
  <si>
    <t>8. Капітальне будівництво (рядок 4010 таблиці 4)</t>
  </si>
  <si>
    <t xml:space="preserve">Найменування об’єктів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</si>
  <si>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</si>
  <si>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</si>
  <si>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 (зазначити рік)</t>
  </si>
  <si>
    <t>Незавершене будівництво на початок планового року (зазначити рік)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</si>
  <si>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</si>
  <si>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Документ, яким затверджений титул будови,
із зазначенням органу,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</si>
  <si>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</si>
  <si>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</si>
  <si>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</si>
  <si>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</si>
  <si>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</si>
  <si>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</si>
  <si>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r>
      <rPr>
        <b/>
        <u/>
        <sz val="16"/>
        <rFont val="Times New Roman"/>
        <family val="1"/>
        <charset val="1"/>
      </rPr>
      <t>Директор КП</t>
    </r>
    <r>
      <rPr>
        <u/>
        <sz val="16"/>
        <rFont val="Times New Roman"/>
        <family val="1"/>
        <charset val="1"/>
      </rPr>
      <t xml:space="preserve"> </t>
    </r>
  </si>
  <si>
    <t>____________________________________________</t>
  </si>
  <si>
    <t>(посада)</t>
  </si>
  <si>
    <t>(ініціали, прізвище)</t>
  </si>
  <si>
    <t>Таблиця 7</t>
  </si>
  <si>
    <t>VІІ. Розподіл коштів, отриманих з  бюджету на поповнення Статутного капіталу</t>
  </si>
  <si>
    <t>тис. Грн</t>
  </si>
  <si>
    <t>Надходження коштів з  бюджету</t>
  </si>
  <si>
    <t>Поповнення статутного капіталу підприємства</t>
  </si>
  <si>
    <t xml:space="preserve">Направлення коштів на: </t>
  </si>
  <si>
    <t>придбання та оновлення необоротних активів (розшифрувати)</t>
  </si>
  <si>
    <t>поповнення обігових коштів (розшифрувати)</t>
  </si>
  <si>
    <r>
      <rPr>
        <b/>
        <sz val="16"/>
        <rFont val="Times New Roman"/>
        <family val="1"/>
        <charset val="1"/>
      </rPr>
      <t xml:space="preserve"> </t>
    </r>
    <r>
      <rPr>
        <sz val="16"/>
        <rFont val="Times New Roman"/>
        <family val="1"/>
        <charset val="1"/>
      </rPr>
      <t xml:space="preserve"> В.о.керуючого справами виконкому</t>
    </r>
  </si>
  <si>
    <t>Сергій ЧОРНОЛУЦЬКИЙ</t>
  </si>
  <si>
    <t>Розшифровка до Таблиці 7 "Розподіл коштів, отриманих з  бюджету на поповнення Статутного капіталу"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</si>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</sst>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\ * #,##0.00&quot;         &quot;;\-* #,##0.00&quot;         &quot;;\ * \-#&quot;         &quot;;\ @\ "/>
    <numFmt numFmtId="165" formatCode="#\ ##0.000"/>
    <numFmt numFmtId="166" formatCode="&quot; $&quot;* #,##0.00\ ;&quot; $&quot;* \(#,##0.00\);&quot; $&quot;* \-#\ ;\ @\ "/>
    <numFmt numFmtId="167" formatCode="\ * #,##0\ ;\ * \(#,##0\);\ * &quot;- &quot;;\ @\ "/>
    <numFmt numFmtId="168" formatCode="\ * #,##0.00\ ;\ * \(#,##0.00\);\ * \-#\ ;\ @\ "/>
    <numFmt numFmtId="169" formatCode="\ * #,##0.00&quot;   &quot;;\-* #,##0.00&quot;   &quot;;\ * \-#&quot;   &quot;;\ @\ "/>
    <numFmt numFmtId="170" formatCode="#,##0.00&quot;р.&quot;;\-#,##0.00&quot;р.&quot;"/>
    <numFmt numFmtId="171" formatCode="#,##0.0\ ;[Red]\-#,##0.0\ "/>
    <numFmt numFmtId="172" formatCode="\ * #,##0.00&quot;    &quot;;\-* #,##0.00&quot;    &quot;;\ * \-#&quot;    &quot;;\ @\ "/>
    <numFmt numFmtId="173" formatCode="#,##0&quot;р.&quot;;[Red]\-#,##0&quot;р.&quot;"/>
    <numFmt numFmtId="174" formatCode="0.0;\(0.0\);\ ;\-"/>
    <numFmt numFmtId="175" formatCode="\ * #,##0\ ;\ * \(#,##0\);\ * \-#\ ;\ @\ "/>
    <numFmt numFmtId="176" formatCode="\ * #,##0.0\ ;\ * \(#,##0.0\);\ * \-#.0\ ;\ @\ "/>
    <numFmt numFmtId="177" formatCode="\ * #,##0.0\ ;\ * \(#,##0.0\);\ * &quot;- &quot;;\ @\ "/>
    <numFmt numFmtId="178" formatCode="0.0"/>
    <numFmt numFmtId="179" formatCode="#"/>
    <numFmt numFmtId="180" formatCode="#,##0.0"/>
    <numFmt numFmtId="181" formatCode="\ * #,##0.0\ ;\ * \(#,##0.0\);\ * \-#\ ;\ @\ "/>
    <numFmt numFmtId="182" formatCode="_-* #,##0.0\ _₽_-;\-* #,##0.0\ _₽_-;_-* \-?\ _₽_-;_-@_-"/>
  </numFmts>
  <fonts count="90">
    <font>
      <sz val="10"/>
      <name val="Arial Cyr"/>
      <charset val="1"/>
    </font>
    <font>
      <sz val="11"/>
      <color rgb="FF000000"/>
      <name val="Calibri"/>
      <family val="2"/>
      <charset val="1"/>
    </font>
    <font>
      <sz val="11"/>
      <color rgb="FF000000"/>
      <name val="Arial Cyr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Arial Cyr"/>
      <family val="2"/>
      <charset val="1"/>
    </font>
    <font>
      <sz val="10"/>
      <name val="Arial"/>
      <family val="2"/>
      <charset val="1"/>
    </font>
    <font>
      <sz val="11"/>
      <color rgb="FF80008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2"/>
      <name val="Arial"/>
      <family val="2"/>
      <charset val="1"/>
    </font>
    <font>
      <i/>
      <sz val="11"/>
      <color rgb="FF808080"/>
      <name val="Calibri"/>
      <family val="2"/>
      <charset val="1"/>
    </font>
    <font>
      <sz val="10"/>
      <name val="FreeSet"/>
      <family val="2"/>
      <charset val="1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u/>
      <sz val="10"/>
      <color rgb="FF0000FF"/>
      <name val="Arial"/>
      <family val="2"/>
      <charset val="1"/>
    </font>
    <font>
      <sz val="11"/>
      <color rgb="FF333399"/>
      <name val="Calibri"/>
      <family val="2"/>
      <charset val="1"/>
    </font>
    <font>
      <b/>
      <sz val="14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i/>
      <sz val="14"/>
      <name val="Arial"/>
      <family val="2"/>
      <charset val="1"/>
    </font>
    <font>
      <b/>
      <i/>
      <sz val="14"/>
      <color rgb="FFFFFFFF"/>
      <name val="Arial"/>
      <family val="2"/>
      <charset val="1"/>
    </font>
    <font>
      <b/>
      <i/>
      <sz val="12"/>
      <color rgb="FFFFFFFF"/>
      <name val="Arial"/>
      <family val="2"/>
      <charset val="1"/>
    </font>
    <font>
      <b/>
      <sz val="11"/>
      <name val="Arial"/>
      <family val="2"/>
      <charset val="1"/>
    </font>
    <font>
      <b/>
      <sz val="11"/>
      <color rgb="FFFFFFFF"/>
      <name val="Arial"/>
      <family val="2"/>
      <charset val="1"/>
    </font>
    <font>
      <sz val="12"/>
      <color rgb="FFFFFFFF"/>
      <name val="Bookman Old Style"/>
      <family val="1"/>
      <charset val="1"/>
    </font>
    <font>
      <sz val="11"/>
      <name val="Arial"/>
      <family val="2"/>
      <charset val="1"/>
    </font>
    <font>
      <sz val="11"/>
      <color rgb="FFFFFFFF"/>
      <name val="Arial"/>
      <family val="2"/>
      <charset val="1"/>
    </font>
    <font>
      <i/>
      <sz val="11"/>
      <name val="Arial"/>
      <family val="2"/>
      <charset val="1"/>
    </font>
    <font>
      <b/>
      <i/>
      <sz val="11"/>
      <color rgb="FFFFFFFF"/>
      <name val="Arial"/>
      <family val="2"/>
      <charset val="1"/>
    </font>
    <font>
      <sz val="11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333399"/>
      <name val="Arial Cyr"/>
      <family val="2"/>
      <charset val="1"/>
    </font>
    <font>
      <b/>
      <sz val="11"/>
      <color rgb="FF333333"/>
      <name val="Arial Cyr"/>
      <family val="2"/>
      <charset val="1"/>
    </font>
    <font>
      <b/>
      <sz val="11"/>
      <color rgb="FFFF9900"/>
      <name val="Arial Cyr"/>
      <family val="2"/>
      <charset val="1"/>
    </font>
    <font>
      <b/>
      <sz val="15"/>
      <color rgb="FF003366"/>
      <name val="Arial Cyr"/>
      <family val="2"/>
      <charset val="1"/>
    </font>
    <font>
      <b/>
      <sz val="13"/>
      <color rgb="FF003366"/>
      <name val="Arial Cyr"/>
      <family val="2"/>
      <charset val="1"/>
    </font>
    <font>
      <b/>
      <sz val="11"/>
      <color rgb="FF003366"/>
      <name val="Arial Cyr"/>
      <family val="2"/>
      <charset val="1"/>
    </font>
    <font>
      <b/>
      <sz val="11"/>
      <color rgb="FF000000"/>
      <name val="Arial Cyr"/>
      <family val="2"/>
      <charset val="1"/>
    </font>
    <font>
      <b/>
      <sz val="11"/>
      <color rgb="FFFFFFFF"/>
      <name val="Arial Cyr"/>
      <family val="2"/>
      <charset val="1"/>
    </font>
    <font>
      <sz val="11"/>
      <color rgb="FF993300"/>
      <name val="Arial Cyr"/>
      <family val="2"/>
      <charset val="1"/>
    </font>
    <font>
      <sz val="8"/>
      <name val="Arial"/>
      <family val="2"/>
      <charset val="1"/>
    </font>
    <font>
      <sz val="10"/>
      <name val="Arial Cyr"/>
      <family val="2"/>
      <charset val="1"/>
    </font>
    <font>
      <sz val="11"/>
      <color rgb="FF800080"/>
      <name val="Arial Cyr"/>
      <family val="2"/>
      <charset val="1"/>
    </font>
    <font>
      <i/>
      <sz val="11"/>
      <color rgb="FF808080"/>
      <name val="Arial Cyr"/>
      <family val="2"/>
      <charset val="1"/>
    </font>
    <font>
      <sz val="11"/>
      <color rgb="FFFF9900"/>
      <name val="Arial Cyr"/>
      <family val="2"/>
      <charset val="1"/>
    </font>
    <font>
      <sz val="11"/>
      <color rgb="FFFF0000"/>
      <name val="Arial Cyr"/>
      <family val="2"/>
      <charset val="1"/>
    </font>
    <font>
      <sz val="11"/>
      <color rgb="FF008000"/>
      <name val="Arial Cyr"/>
      <family val="2"/>
      <charset val="1"/>
    </font>
    <font>
      <sz val="10"/>
      <name val="Petersburg"/>
      <charset val="1"/>
    </font>
    <font>
      <sz val="10"/>
      <name val="Tahoma"/>
      <family val="2"/>
      <charset val="1"/>
    </font>
    <font>
      <sz val="16"/>
      <color rgb="FF000000"/>
      <name val="Times New Roman"/>
      <family val="1"/>
      <charset val="1"/>
    </font>
    <font>
      <i/>
      <sz val="16"/>
      <color rgb="FF000000"/>
      <name val="Times New Roman"/>
      <family val="1"/>
      <charset val="1"/>
    </font>
    <font>
      <i/>
      <u/>
      <sz val="16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6"/>
      <name val="Times New Roman"/>
      <family val="1"/>
      <charset val="1"/>
    </font>
    <font>
      <b/>
      <sz val="18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204"/>
    </font>
    <font>
      <b/>
      <sz val="16"/>
      <color rgb="FFFFFFFF"/>
      <name val="Times New Roman"/>
      <family val="1"/>
      <charset val="1"/>
    </font>
    <font>
      <sz val="16"/>
      <color rgb="FFFFFFFF"/>
      <name val="Times New Roman"/>
      <family val="1"/>
      <charset val="1"/>
    </font>
    <font>
      <b/>
      <u/>
      <sz val="16"/>
      <color rgb="FF000000"/>
      <name val="Times New Roman"/>
      <family val="1"/>
      <charset val="1"/>
    </font>
    <font>
      <b/>
      <i/>
      <sz val="16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b/>
      <sz val="16"/>
      <name val="Times New Roman"/>
      <family val="1"/>
      <charset val="1"/>
    </font>
    <font>
      <sz val="16"/>
      <color rgb="FFFF0000"/>
      <name val="Times New Roman"/>
      <family val="1"/>
      <charset val="1"/>
    </font>
    <font>
      <sz val="14"/>
      <name val="Times New Roman"/>
      <family val="1"/>
      <charset val="1"/>
    </font>
    <font>
      <b/>
      <u/>
      <sz val="16"/>
      <name val="Times New Roman"/>
      <family val="1"/>
      <charset val="1"/>
    </font>
    <font>
      <b/>
      <sz val="14"/>
      <name val="Times New Roman"/>
      <family val="1"/>
      <charset val="1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1"/>
    </font>
    <font>
      <i/>
      <sz val="16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i/>
      <sz val="14"/>
      <name val="Times New Roman"/>
      <family val="1"/>
      <charset val="1"/>
    </font>
    <font>
      <b/>
      <u/>
      <sz val="14"/>
      <name val="Times New Roman"/>
      <family val="1"/>
      <charset val="1"/>
    </font>
    <font>
      <sz val="16"/>
      <name val="Arial Cyr"/>
      <charset val="1"/>
    </font>
    <font>
      <sz val="14"/>
      <color rgb="FFFF0000"/>
      <name val="Times New Roman"/>
      <family val="1"/>
      <charset val="1"/>
    </font>
    <font>
      <sz val="15"/>
      <name val="Times New Roman"/>
      <family val="1"/>
      <charset val="1"/>
    </font>
    <font>
      <i/>
      <sz val="14"/>
      <name val="Times New Roman"/>
      <family val="1"/>
      <charset val="1"/>
    </font>
    <font>
      <b/>
      <sz val="16"/>
      <color rgb="FFFFFFFF"/>
      <name val="Times New Roman"/>
      <family val="1"/>
      <charset val="204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name val="Times New Roman"/>
      <family val="1"/>
      <charset val="1"/>
    </font>
    <font>
      <sz val="13"/>
      <name val="Times New Roman"/>
      <family val="1"/>
      <charset val="1"/>
    </font>
    <font>
      <u/>
      <sz val="16"/>
      <name val="Times New Roman"/>
      <family val="1"/>
      <charset val="1"/>
    </font>
    <font>
      <b/>
      <i/>
      <sz val="16"/>
      <name val="Times New Roman"/>
      <family val="1"/>
      <charset val="1"/>
    </font>
    <font>
      <sz val="10"/>
      <name val="Arial Cyr"/>
      <charset val="1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CCCCC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CCCCCC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CC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53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2" fillId="2" borderId="0" applyBorder="0" applyProtection="0"/>
    <xf numFmtId="0" fontId="1" fillId="2" borderId="0" applyBorder="0" applyProtection="0"/>
    <xf numFmtId="0" fontId="2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1" fillId="4" borderId="0" applyBorder="0" applyProtection="0"/>
    <xf numFmtId="0" fontId="2" fillId="5" borderId="0" applyBorder="0" applyProtection="0"/>
    <xf numFmtId="0" fontId="1" fillId="5" borderId="0" applyBorder="0" applyProtection="0"/>
    <xf numFmtId="0" fontId="2" fillId="6" borderId="0" applyBorder="0" applyProtection="0"/>
    <xf numFmtId="0" fontId="1" fillId="6" borderId="0" applyBorder="0" applyProtection="0"/>
    <xf numFmtId="0" fontId="2" fillId="7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8" borderId="0" applyBorder="0" applyProtection="0"/>
    <xf numFmtId="0" fontId="1" fillId="8" borderId="0" applyBorder="0" applyProtection="0"/>
    <xf numFmtId="0" fontId="2" fillId="9" borderId="0" applyBorder="0" applyProtection="0"/>
    <xf numFmtId="0" fontId="1" fillId="9" borderId="0" applyBorder="0" applyProtection="0"/>
    <xf numFmtId="0" fontId="2" fillId="10" borderId="0" applyBorder="0" applyProtection="0"/>
    <xf numFmtId="0" fontId="1" fillId="10" borderId="0" applyBorder="0" applyProtection="0"/>
    <xf numFmtId="0" fontId="2" fillId="5" borderId="0" applyBorder="0" applyProtection="0"/>
    <xf numFmtId="0" fontId="1" fillId="5" borderId="0" applyBorder="0" applyProtection="0"/>
    <xf numFmtId="0" fontId="2" fillId="8" borderId="0" applyBorder="0" applyProtection="0"/>
    <xf numFmtId="0" fontId="1" fillId="8" borderId="0" applyBorder="0" applyProtection="0"/>
    <xf numFmtId="0" fontId="2" fillId="11" borderId="0" applyBorder="0" applyProtection="0"/>
    <xf numFmtId="0" fontId="1" fillId="11" borderId="0" applyBorder="0" applyProtection="0"/>
    <xf numFmtId="0" fontId="3" fillId="12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5" borderId="0" applyBorder="0" applyProtection="0"/>
    <xf numFmtId="0" fontId="4" fillId="12" borderId="0" applyBorder="0" applyProtection="0"/>
    <xf numFmtId="0" fontId="3" fillId="12" borderId="0" applyBorder="0" applyProtection="0"/>
    <xf numFmtId="0" fontId="4" fillId="9" borderId="0" applyBorder="0" applyProtection="0"/>
    <xf numFmtId="0" fontId="3" fillId="9" borderId="0" applyBorder="0" applyProtection="0"/>
    <xf numFmtId="0" fontId="4" fillId="10" borderId="0" applyBorder="0" applyProtection="0"/>
    <xf numFmtId="0" fontId="3" fillId="10" borderId="0" applyBorder="0" applyProtection="0"/>
    <xf numFmtId="0" fontId="4" fillId="13" borderId="0" applyBorder="0" applyProtection="0"/>
    <xf numFmtId="0" fontId="3" fillId="13" borderId="0" applyBorder="0" applyProtection="0"/>
    <xf numFmtId="0" fontId="4" fillId="14" borderId="0" applyBorder="0" applyProtection="0"/>
    <xf numFmtId="0" fontId="3" fillId="14" borderId="0" applyBorder="0" applyProtection="0"/>
    <xf numFmtId="0" fontId="4" fillId="15" borderId="0" applyBorder="0" applyProtection="0"/>
    <xf numFmtId="0" fontId="3" fillId="15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16" borderId="0" applyBorder="0" applyProtection="0"/>
    <xf numFmtId="0" fontId="3" fillId="17" borderId="0" applyBorder="0" applyProtection="0"/>
    <xf numFmtId="0" fontId="3" fillId="18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9" borderId="0" applyBorder="0" applyProtection="0"/>
    <xf numFmtId="0" fontId="6" fillId="3" borderId="0" applyBorder="0" applyProtection="0"/>
    <xf numFmtId="0" fontId="7" fillId="20" borderId="1" applyProtection="0"/>
    <xf numFmtId="0" fontId="8" fillId="21" borderId="2" applyProtection="0"/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49" fontId="9" fillId="0" borderId="3">
      <alignment horizontal="center" vertical="center"/>
      <protection locked="0"/>
    </xf>
    <xf numFmtId="164" fontId="89" fillId="0" borderId="0" applyBorder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0" fillId="0" borderId="0" applyBorder="0" applyProtection="0"/>
    <xf numFmtId="165" fontId="11" fillId="0" borderId="0"/>
    <xf numFmtId="0" fontId="12" fillId="4" borderId="0" applyBorder="0" applyProtection="0"/>
    <xf numFmtId="0" fontId="13" fillId="0" borderId="4" applyProtection="0"/>
    <xf numFmtId="0" fontId="14" fillId="0" borderId="5" applyProtection="0"/>
    <xf numFmtId="0" fontId="15" fillId="0" borderId="6" applyProtection="0"/>
    <xf numFmtId="0" fontId="15" fillId="0" borderId="0" applyBorder="0" applyProtection="0"/>
    <xf numFmtId="0" fontId="16" fillId="0" borderId="0" applyBorder="0" applyProtection="0"/>
    <xf numFmtId="0" fontId="17" fillId="7" borderId="1" applyProtection="0"/>
    <xf numFmtId="0" fontId="89" fillId="0" borderId="0">
      <protection locked="0"/>
    </xf>
    <xf numFmtId="0" fontId="89" fillId="0" borderId="0"/>
    <xf numFmtId="0" fontId="89" fillId="0" borderId="0"/>
    <xf numFmtId="0" fontId="89" fillId="0" borderId="0">
      <protection locked="0"/>
    </xf>
    <xf numFmtId="0" fontId="89" fillId="0" borderId="0"/>
    <xf numFmtId="0" fontId="89" fillId="0" borderId="0">
      <protection locked="0"/>
    </xf>
    <xf numFmtId="0" fontId="89" fillId="0" borderId="0"/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49" fontId="18" fillId="22" borderId="7">
      <alignment horizontal="left" vertical="center"/>
      <protection locked="0"/>
    </xf>
    <xf numFmtId="49" fontId="18" fillId="22" borderId="7">
      <alignment horizontal="left" vertical="center"/>
    </xf>
    <xf numFmtId="4" fontId="18" fillId="22" borderId="7">
      <alignment horizontal="right" vertical="center"/>
      <protection locked="0"/>
    </xf>
    <xf numFmtId="4" fontId="18" fillId="22" borderId="7">
      <alignment horizontal="right" vertical="center"/>
    </xf>
    <xf numFmtId="4" fontId="19" fillId="22" borderId="7">
      <alignment horizontal="right" vertical="center"/>
      <protection locked="0"/>
    </xf>
    <xf numFmtId="49" fontId="20" fillId="22" borderId="3">
      <alignment horizontal="left" vertical="center"/>
      <protection locked="0"/>
    </xf>
    <xf numFmtId="49" fontId="20" fillId="22" borderId="3">
      <alignment horizontal="left" vertical="center"/>
    </xf>
    <xf numFmtId="49" fontId="21" fillId="22" borderId="3">
      <alignment horizontal="left" vertical="center"/>
      <protection locked="0"/>
    </xf>
    <xf numFmtId="49" fontId="21" fillId="22" borderId="3">
      <alignment horizontal="left" vertical="center"/>
    </xf>
    <xf numFmtId="4" fontId="20" fillId="22" borderId="3">
      <alignment horizontal="right" vertical="center"/>
      <protection locked="0"/>
    </xf>
    <xf numFmtId="4" fontId="20" fillId="22" borderId="3">
      <alignment horizontal="right" vertical="center"/>
    </xf>
    <xf numFmtId="4" fontId="22" fillId="22" borderId="3">
      <alignment horizontal="right" vertical="center"/>
      <protection locked="0"/>
    </xf>
    <xf numFmtId="49" fontId="9" fillId="22" borderId="3">
      <alignment horizontal="left" vertical="center"/>
      <protection locked="0"/>
    </xf>
    <xf numFmtId="49" fontId="9" fillId="22" borderId="3">
      <alignment horizontal="left" vertical="center"/>
      <protection locked="0"/>
    </xf>
    <xf numFmtId="49" fontId="9" fillId="22" borderId="3">
      <alignment horizontal="left" vertical="center"/>
    </xf>
    <xf numFmtId="49" fontId="19" fillId="22" borderId="3">
      <alignment horizontal="left" vertical="center"/>
      <protection locked="0"/>
    </xf>
    <xf numFmtId="49" fontId="19" fillId="22" borderId="3">
      <alignment horizontal="left" vertical="center"/>
    </xf>
    <xf numFmtId="4" fontId="9" fillId="22" borderId="3">
      <alignment horizontal="right" vertical="center"/>
      <protection locked="0"/>
    </xf>
    <xf numFmtId="4" fontId="9" fillId="22" borderId="3">
      <alignment horizontal="right" vertical="center"/>
      <protection locked="0"/>
    </xf>
    <xf numFmtId="4" fontId="9" fillId="22" borderId="3">
      <alignment horizontal="right" vertical="center"/>
    </xf>
    <xf numFmtId="4" fontId="19" fillId="22" borderId="3">
      <alignment horizontal="right" vertical="center"/>
      <protection locked="0"/>
    </xf>
    <xf numFmtId="4" fontId="9" fillId="22" borderId="3">
      <alignment horizontal="right" vertical="center"/>
    </xf>
    <xf numFmtId="49" fontId="9" fillId="22" borderId="3">
      <alignment horizontal="left" vertical="center"/>
    </xf>
    <xf numFmtId="49" fontId="23" fillId="22" borderId="3">
      <alignment horizontal="left" vertical="center"/>
      <protection locked="0"/>
    </xf>
    <xf numFmtId="49" fontId="23" fillId="22" borderId="3">
      <alignment horizontal="left" vertical="center"/>
    </xf>
    <xf numFmtId="49" fontId="24" fillId="22" borderId="3">
      <alignment horizontal="left" vertical="center"/>
      <protection locked="0"/>
    </xf>
    <xf numFmtId="49" fontId="24" fillId="22" borderId="3">
      <alignment horizontal="left" vertical="center"/>
    </xf>
    <xf numFmtId="4" fontId="23" fillId="22" borderId="3">
      <alignment horizontal="right" vertical="center"/>
      <protection locked="0"/>
    </xf>
    <xf numFmtId="4" fontId="23" fillId="22" borderId="3">
      <alignment horizontal="right" vertical="center"/>
    </xf>
    <xf numFmtId="4" fontId="25" fillId="22" borderId="3">
      <alignment horizontal="right" vertical="center"/>
      <protection locked="0"/>
    </xf>
    <xf numFmtId="49" fontId="26" fillId="0" borderId="3">
      <alignment horizontal="left" vertical="center"/>
      <protection locked="0"/>
    </xf>
    <xf numFmtId="49" fontId="26" fillId="0" borderId="3">
      <alignment horizontal="left" vertical="center"/>
    </xf>
    <xf numFmtId="49" fontId="27" fillId="0" borderId="3">
      <alignment horizontal="left" vertical="center"/>
      <protection locked="0"/>
    </xf>
    <xf numFmtId="49" fontId="27" fillId="0" borderId="3">
      <alignment horizontal="left" vertical="center"/>
    </xf>
    <xf numFmtId="4" fontId="26" fillId="0" borderId="3">
      <alignment horizontal="right" vertical="center"/>
      <protection locked="0"/>
    </xf>
    <xf numFmtId="4" fontId="26" fillId="0" borderId="3">
      <alignment horizontal="right" vertical="center"/>
    </xf>
    <xf numFmtId="4" fontId="27" fillId="0" borderId="3">
      <alignment horizontal="right" vertical="center"/>
      <protection locked="0"/>
    </xf>
    <xf numFmtId="49" fontId="28" fillId="0" borderId="3">
      <alignment horizontal="left" vertical="center"/>
      <protection locked="0"/>
    </xf>
    <xf numFmtId="49" fontId="28" fillId="0" borderId="3">
      <alignment horizontal="left" vertical="center"/>
    </xf>
    <xf numFmtId="49" fontId="29" fillId="0" borderId="3">
      <alignment horizontal="left" vertical="center"/>
      <protection locked="0"/>
    </xf>
    <xf numFmtId="49" fontId="29" fillId="0" borderId="3">
      <alignment horizontal="left" vertical="center"/>
    </xf>
    <xf numFmtId="4" fontId="28" fillId="0" borderId="3">
      <alignment horizontal="right" vertical="center"/>
      <protection locked="0"/>
    </xf>
    <xf numFmtId="4" fontId="28" fillId="0" borderId="3">
      <alignment horizontal="right" vertical="center"/>
    </xf>
    <xf numFmtId="49" fontId="26" fillId="0" borderId="3">
      <alignment horizontal="left" vertical="center"/>
      <protection locked="0"/>
    </xf>
    <xf numFmtId="49" fontId="27" fillId="0" borderId="3">
      <alignment horizontal="left" vertical="center"/>
      <protection locked="0"/>
    </xf>
    <xf numFmtId="4" fontId="26" fillId="0" borderId="3">
      <alignment horizontal="right" vertical="center"/>
      <protection locked="0"/>
    </xf>
    <xf numFmtId="0" fontId="30" fillId="0" borderId="8" applyProtection="0"/>
    <xf numFmtId="0" fontId="31" fillId="23" borderId="0" applyBorder="0" applyProtection="0"/>
    <xf numFmtId="0" fontId="5" fillId="0" borderId="0"/>
    <xf numFmtId="0" fontId="5" fillId="0" borderId="0"/>
    <xf numFmtId="0" fontId="5" fillId="0" borderId="0">
      <protection locked="0"/>
    </xf>
    <xf numFmtId="0" fontId="89" fillId="24" borderId="9" applyProtection="0"/>
    <xf numFmtId="4" fontId="32" fillId="7" borderId="3">
      <alignment horizontal="right" vertical="center"/>
      <protection locked="0"/>
    </xf>
    <xf numFmtId="4" fontId="32" fillId="6" borderId="3">
      <alignment horizontal="right" vertical="center"/>
      <protection locked="0"/>
    </xf>
    <xf numFmtId="4" fontId="32" fillId="20" borderId="3">
      <alignment horizontal="right" vertical="center"/>
      <protection locked="0"/>
    </xf>
    <xf numFmtId="0" fontId="33" fillId="20" borderId="10" applyProtection="0"/>
    <xf numFmtId="49" fontId="9" fillId="0" borderId="3">
      <alignment horizontal="left" vertical="center" wrapText="1"/>
      <protection locked="0"/>
    </xf>
    <xf numFmtId="49" fontId="9" fillId="0" borderId="3">
      <alignment horizontal="left" vertical="center" wrapText="1"/>
      <protection locked="0"/>
    </xf>
    <xf numFmtId="0" fontId="34" fillId="0" borderId="0" applyBorder="0" applyProtection="0"/>
    <xf numFmtId="0" fontId="35" fillId="0" borderId="11" applyProtection="0"/>
    <xf numFmtId="0" fontId="36" fillId="0" borderId="0" applyBorder="0" applyProtection="0"/>
    <xf numFmtId="0" fontId="4" fillId="16" borderId="0" applyBorder="0" applyProtection="0"/>
    <xf numFmtId="0" fontId="3" fillId="16" borderId="0" applyBorder="0" applyProtection="0"/>
    <xf numFmtId="0" fontId="4" fillId="17" borderId="0" applyBorder="0" applyProtection="0"/>
    <xf numFmtId="0" fontId="3" fillId="17" borderId="0" applyBorder="0" applyProtection="0"/>
    <xf numFmtId="0" fontId="4" fillId="18" borderId="0" applyBorder="0" applyProtection="0"/>
    <xf numFmtId="0" fontId="3" fillId="18" borderId="0" applyBorder="0" applyProtection="0"/>
    <xf numFmtId="0" fontId="4" fillId="13" borderId="0" applyBorder="0" applyProtection="0"/>
    <xf numFmtId="0" fontId="3" fillId="13" borderId="0" applyBorder="0" applyProtection="0"/>
    <xf numFmtId="0" fontId="4" fillId="14" borderId="0" applyBorder="0" applyProtection="0"/>
    <xf numFmtId="0" fontId="3" fillId="14" borderId="0" applyBorder="0" applyProtection="0"/>
    <xf numFmtId="0" fontId="4" fillId="19" borderId="0" applyBorder="0" applyProtection="0"/>
    <xf numFmtId="0" fontId="3" fillId="19" borderId="0" applyBorder="0" applyProtection="0"/>
    <xf numFmtId="0" fontId="37" fillId="7" borderId="1" applyProtection="0"/>
    <xf numFmtId="0" fontId="17" fillId="7" borderId="1" applyProtection="0"/>
    <xf numFmtId="0" fontId="38" fillId="20" borderId="10" applyProtection="0"/>
    <xf numFmtId="0" fontId="33" fillId="20" borderId="10" applyProtection="0"/>
    <xf numFmtId="0" fontId="39" fillId="20" borderId="1" applyProtection="0"/>
    <xf numFmtId="0" fontId="7" fillId="20" borderId="1" applyProtection="0"/>
    <xf numFmtId="166" fontId="89" fillId="0" borderId="0" applyBorder="0" applyProtection="0"/>
    <xf numFmtId="0" fontId="40" fillId="0" borderId="4" applyProtection="0"/>
    <xf numFmtId="0" fontId="13" fillId="0" borderId="4" applyProtection="0"/>
    <xf numFmtId="0" fontId="41" fillId="0" borderId="5" applyProtection="0"/>
    <xf numFmtId="0" fontId="14" fillId="0" borderId="5" applyProtection="0"/>
    <xf numFmtId="0" fontId="42" fillId="0" borderId="6" applyProtection="0"/>
    <xf numFmtId="0" fontId="15" fillId="0" borderId="6" applyProtection="0"/>
    <xf numFmtId="0" fontId="42" fillId="0" borderId="0" applyBorder="0" applyProtection="0"/>
    <xf numFmtId="0" fontId="15" fillId="0" borderId="0" applyBorder="0" applyProtection="0"/>
    <xf numFmtId="0" fontId="43" fillId="0" borderId="11" applyProtection="0"/>
    <xf numFmtId="0" fontId="35" fillId="0" borderId="11" applyProtection="0"/>
    <xf numFmtId="0" fontId="44" fillId="21" borderId="2" applyProtection="0"/>
    <xf numFmtId="0" fontId="8" fillId="21" borderId="2" applyProtection="0"/>
    <xf numFmtId="0" fontId="34" fillId="0" borderId="0" applyBorder="0" applyProtection="0"/>
    <xf numFmtId="0" fontId="34" fillId="0" borderId="0" applyBorder="0" applyProtection="0"/>
    <xf numFmtId="0" fontId="45" fillId="23" borderId="0" applyBorder="0" applyProtection="0"/>
    <xf numFmtId="0" fontId="31" fillId="23" borderId="0" applyBorder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" fillId="0" borderId="0"/>
    <xf numFmtId="0" fontId="4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1" fillId="0" borderId="0"/>
    <xf numFmtId="0" fontId="1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9" fillId="0" borderId="0"/>
    <xf numFmtId="0" fontId="5" fillId="0" borderId="0"/>
    <xf numFmtId="0" fontId="89" fillId="0" borderId="0" applyBorder="0" applyProtection="0"/>
    <xf numFmtId="0" fontId="89" fillId="0" borderId="0" applyBorder="0" applyProtection="0"/>
    <xf numFmtId="0" fontId="89" fillId="0" borderId="0"/>
    <xf numFmtId="0" fontId="5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" fillId="0" borderId="0"/>
    <xf numFmtId="0" fontId="48" fillId="3" borderId="0" applyBorder="0" applyProtection="0"/>
    <xf numFmtId="0" fontId="6" fillId="3" borderId="0" applyBorder="0" applyProtection="0"/>
    <xf numFmtId="0" fontId="49" fillId="0" borderId="0" applyBorder="0" applyProtection="0"/>
    <xf numFmtId="0" fontId="10" fillId="0" borderId="0" applyBorder="0" applyProtection="0"/>
    <xf numFmtId="0" fontId="89" fillId="24" borderId="9" applyProtection="0"/>
    <xf numFmtId="0" fontId="89" fillId="24" borderId="9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0" fontId="50" fillId="0" borderId="8" applyProtection="0"/>
    <xf numFmtId="0" fontId="30" fillId="0" borderId="8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 applyBorder="0" applyProtection="0"/>
    <xf numFmtId="0" fontId="36" fillId="0" borderId="0" applyBorder="0" applyProtection="0"/>
    <xf numFmtId="167" fontId="89" fillId="0" borderId="0" applyBorder="0" applyProtection="0"/>
    <xf numFmtId="168" fontId="89" fillId="0" borderId="0" applyBorder="0" applyProtection="0"/>
    <xf numFmtId="169" fontId="89" fillId="0" borderId="0" applyBorder="0" applyProtection="0"/>
    <xf numFmtId="169" fontId="89" fillId="0" borderId="0" applyBorder="0" applyProtection="0"/>
    <xf numFmtId="169" fontId="89" fillId="0" borderId="0" applyBorder="0" applyProtection="0"/>
    <xf numFmtId="169" fontId="89" fillId="0" borderId="0" applyBorder="0" applyProtection="0"/>
    <xf numFmtId="169" fontId="89" fillId="0" borderId="0" applyBorder="0" applyProtection="0"/>
    <xf numFmtId="169" fontId="89" fillId="0" borderId="0" applyBorder="0" applyProtection="0"/>
    <xf numFmtId="169" fontId="89" fillId="0" borderId="0" applyBorder="0" applyProtection="0"/>
    <xf numFmtId="169" fontId="89" fillId="0" borderId="0" applyBorder="0" applyProtection="0"/>
    <xf numFmtId="170" fontId="89" fillId="0" borderId="0" applyBorder="0" applyProtection="0"/>
    <xf numFmtId="169" fontId="89" fillId="0" borderId="0" applyBorder="0" applyProtection="0"/>
    <xf numFmtId="169" fontId="89" fillId="0" borderId="0" applyBorder="0" applyProtection="0"/>
    <xf numFmtId="169" fontId="89" fillId="0" borderId="0" applyBorder="0" applyProtection="0"/>
    <xf numFmtId="169" fontId="89" fillId="0" borderId="0" applyBorder="0" applyProtection="0"/>
    <xf numFmtId="169" fontId="89" fillId="0" borderId="0" applyBorder="0" applyProtection="0"/>
    <xf numFmtId="169" fontId="89" fillId="0" borderId="0" applyBorder="0" applyProtection="0"/>
    <xf numFmtId="169" fontId="89" fillId="0" borderId="0" applyBorder="0" applyProtection="0"/>
    <xf numFmtId="169" fontId="89" fillId="0" borderId="0" applyBorder="0" applyProtection="0"/>
    <xf numFmtId="171" fontId="89" fillId="0" borderId="0" applyBorder="0" applyProtection="0"/>
    <xf numFmtId="171" fontId="89" fillId="0" borderId="0" applyBorder="0" applyProtection="0"/>
    <xf numFmtId="172" fontId="89" fillId="0" borderId="0" applyBorder="0" applyProtection="0"/>
    <xf numFmtId="164" fontId="89" fillId="0" borderId="0" applyBorder="0" applyProtection="0"/>
    <xf numFmtId="164" fontId="89" fillId="0" borderId="0" applyBorder="0" applyProtection="0"/>
    <xf numFmtId="164" fontId="89" fillId="0" borderId="0" applyBorder="0" applyProtection="0"/>
    <xf numFmtId="173" fontId="89" fillId="0" borderId="0" applyBorder="0" applyProtection="0"/>
    <xf numFmtId="164" fontId="89" fillId="0" borderId="0" applyBorder="0" applyProtection="0"/>
    <xf numFmtId="0" fontId="52" fillId="4" borderId="0" applyBorder="0" applyProtection="0"/>
    <xf numFmtId="0" fontId="12" fillId="4" borderId="0" applyBorder="0" applyProtection="0"/>
    <xf numFmtId="165" fontId="53" fillId="0" borderId="0">
      <alignment wrapText="1"/>
    </xf>
    <xf numFmtId="165" fontId="11" fillId="0" borderId="0">
      <alignment wrapText="1"/>
    </xf>
    <xf numFmtId="174" fontId="54" fillId="0" borderId="0" applyBorder="0">
      <alignment horizontal="center" vertical="center" wrapText="1"/>
      <protection locked="0"/>
    </xf>
  </cellStyleXfs>
  <cellXfs count="554">
    <xf numFmtId="0" fontId="0" fillId="0" borderId="0" xfId="0"/>
    <xf numFmtId="0" fontId="64" fillId="0" borderId="0" xfId="0" applyFont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/>
    </xf>
    <xf numFmtId="167" fontId="67" fillId="0" borderId="3" xfId="0" applyNumberFormat="1" applyFont="1" applyBorder="1" applyAlignment="1">
      <alignment horizontal="right" vertical="center" wrapText="1"/>
    </xf>
    <xf numFmtId="167" fontId="59" fillId="0" borderId="3" xfId="0" applyNumberFormat="1" applyFont="1" applyBorder="1" applyAlignment="1">
      <alignment horizontal="right" vertical="center" wrapText="1"/>
    </xf>
    <xf numFmtId="167" fontId="59" fillId="0" borderId="3" xfId="0" applyNumberFormat="1" applyFont="1" applyBorder="1" applyAlignment="1">
      <alignment horizontal="center" vertical="center" wrapText="1"/>
    </xf>
    <xf numFmtId="175" fontId="67" fillId="0" borderId="3" xfId="0" applyNumberFormat="1" applyFont="1" applyBorder="1" applyAlignment="1">
      <alignment horizontal="right" vertical="center" wrapText="1"/>
    </xf>
    <xf numFmtId="175" fontId="67" fillId="0" borderId="3" xfId="0" applyNumberFormat="1" applyFont="1" applyBorder="1" applyAlignment="1">
      <alignment horizontal="center" vertical="center" wrapText="1"/>
    </xf>
    <xf numFmtId="175" fontId="59" fillId="0" borderId="3" xfId="0" applyNumberFormat="1" applyFont="1" applyBorder="1" applyAlignment="1">
      <alignment horizontal="right" vertical="center" wrapText="1"/>
    </xf>
    <xf numFmtId="177" fontId="59" fillId="0" borderId="3" xfId="0" applyNumberFormat="1" applyFont="1" applyBorder="1" applyAlignment="1">
      <alignment horizontal="center" vertical="center" wrapText="1"/>
    </xf>
    <xf numFmtId="175" fontId="59" fillId="0" borderId="3" xfId="0" applyNumberFormat="1" applyFont="1" applyBorder="1" applyAlignment="1">
      <alignment horizontal="center" vertical="center" wrapText="1"/>
    </xf>
    <xf numFmtId="175" fontId="67" fillId="22" borderId="3" xfId="0" applyNumberFormat="1" applyFont="1" applyFill="1" applyBorder="1" applyAlignment="1">
      <alignment horizontal="center" vertical="center" wrapText="1"/>
    </xf>
    <xf numFmtId="175" fontId="67" fillId="22" borderId="3" xfId="0" applyNumberFormat="1" applyFont="1" applyFill="1" applyBorder="1" applyAlignment="1">
      <alignment horizontal="right" vertical="center" wrapText="1"/>
    </xf>
    <xf numFmtId="0" fontId="69" fillId="0" borderId="0" xfId="0" applyFont="1" applyBorder="1" applyAlignment="1">
      <alignment horizontal="center" vertical="center"/>
    </xf>
    <xf numFmtId="0" fontId="69" fillId="0" borderId="0" xfId="0" applyFont="1" applyBorder="1" applyAlignment="1">
      <alignment vertical="center"/>
    </xf>
    <xf numFmtId="0" fontId="71" fillId="0" borderId="0" xfId="0" applyFont="1" applyBorder="1" applyAlignment="1">
      <alignment horizontal="center" vertical="center" wrapText="1"/>
    </xf>
    <xf numFmtId="0" fontId="69" fillId="0" borderId="0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 shrinkToFit="1"/>
    </xf>
    <xf numFmtId="0" fontId="71" fillId="0" borderId="3" xfId="0" applyFont="1" applyBorder="1" applyAlignment="1">
      <alignment horizontal="left" vertical="center" wrapText="1"/>
    </xf>
    <xf numFmtId="0" fontId="69" fillId="0" borderId="3" xfId="0" applyFont="1" applyBorder="1" applyAlignment="1">
      <alignment horizontal="left" vertical="center" wrapText="1"/>
    </xf>
    <xf numFmtId="175" fontId="69" fillId="0" borderId="3" xfId="0" applyNumberFormat="1" applyFont="1" applyBorder="1" applyAlignment="1">
      <alignment horizontal="center" vertical="center" wrapText="1"/>
    </xf>
    <xf numFmtId="175" fontId="59" fillId="22" borderId="3" xfId="0" applyNumberFormat="1" applyFont="1" applyFill="1" applyBorder="1" applyAlignment="1">
      <alignment horizontal="center" vertical="center" wrapText="1"/>
    </xf>
    <xf numFmtId="0" fontId="71" fillId="0" borderId="0" xfId="0" applyFont="1" applyBorder="1" applyAlignment="1">
      <alignment vertical="center"/>
    </xf>
    <xf numFmtId="0" fontId="69" fillId="0" borderId="0" xfId="0" applyFont="1" applyBorder="1" applyAlignment="1">
      <alignment horizontal="left" vertical="center" wrapText="1"/>
    </xf>
    <xf numFmtId="180" fontId="69" fillId="0" borderId="0" xfId="0" applyNumberFormat="1" applyFont="1" applyBorder="1" applyAlignment="1">
      <alignment horizontal="center" vertical="center" wrapText="1"/>
    </xf>
    <xf numFmtId="180" fontId="69" fillId="0" borderId="0" xfId="0" applyNumberFormat="1" applyFont="1" applyBorder="1" applyAlignment="1">
      <alignment horizontal="right" vertical="center" wrapText="1"/>
    </xf>
    <xf numFmtId="0" fontId="69" fillId="0" borderId="0" xfId="0" applyFont="1" applyBorder="1" applyAlignment="1">
      <alignment vertical="center" wrapText="1"/>
    </xf>
    <xf numFmtId="0" fontId="59" fillId="0" borderId="0" xfId="245" applyFont="1" applyBorder="1" applyAlignment="1">
      <alignment vertical="center"/>
    </xf>
    <xf numFmtId="0" fontId="59" fillId="0" borderId="0" xfId="245" applyFont="1" applyBorder="1" applyAlignment="1">
      <alignment horizontal="center" vertical="center"/>
    </xf>
    <xf numFmtId="0" fontId="59" fillId="0" borderId="0" xfId="0" applyFont="1" applyBorder="1" applyAlignment="1">
      <alignment vertical="center"/>
    </xf>
    <xf numFmtId="0" fontId="67" fillId="0" borderId="0" xfId="245" applyFont="1" applyBorder="1" applyAlignment="1">
      <alignment horizontal="right" vertical="center"/>
    </xf>
    <xf numFmtId="0" fontId="74" fillId="0" borderId="0" xfId="245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59" fillId="0" borderId="3" xfId="245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59" fillId="0" borderId="3" xfId="245" applyFont="1" applyBorder="1" applyAlignment="1">
      <alignment horizontal="center" vertical="center"/>
    </xf>
    <xf numFmtId="0" fontId="75" fillId="0" borderId="3" xfId="245" applyFont="1" applyBorder="1" applyAlignment="1">
      <alignment horizontal="left" vertical="center" wrapText="1"/>
    </xf>
    <xf numFmtId="0" fontId="67" fillId="0" borderId="3" xfId="0" applyFont="1" applyBorder="1" applyAlignment="1">
      <alignment horizontal="center" vertical="center"/>
    </xf>
    <xf numFmtId="0" fontId="66" fillId="0" borderId="3" xfId="245" applyFont="1" applyBorder="1" applyAlignment="1">
      <alignment horizontal="left" vertical="center" wrapText="1"/>
    </xf>
    <xf numFmtId="0" fontId="66" fillId="0" borderId="3" xfId="0" applyFont="1" applyBorder="1" applyAlignment="1">
      <alignment horizontal="left" vertical="center" wrapText="1"/>
    </xf>
    <xf numFmtId="181" fontId="59" fillId="0" borderId="3" xfId="0" applyNumberFormat="1" applyFont="1" applyBorder="1" applyAlignment="1">
      <alignment horizontal="right" vertical="center" wrapText="1"/>
    </xf>
    <xf numFmtId="0" fontId="67" fillId="0" borderId="3" xfId="245" applyFont="1" applyBorder="1" applyAlignment="1">
      <alignment horizontal="left" vertical="center" wrapText="1"/>
    </xf>
    <xf numFmtId="0" fontId="59" fillId="0" borderId="3" xfId="0" applyFont="1" applyBorder="1" applyAlignment="1">
      <alignment horizontal="left" vertical="center" wrapText="1"/>
    </xf>
    <xf numFmtId="0" fontId="59" fillId="0" borderId="3" xfId="245" applyFont="1" applyBorder="1" applyAlignment="1">
      <alignment horizontal="left" vertical="center" wrapText="1"/>
    </xf>
    <xf numFmtId="0" fontId="67" fillId="0" borderId="0" xfId="245" applyFont="1" applyBorder="1" applyAlignment="1">
      <alignment vertical="center"/>
    </xf>
    <xf numFmtId="181" fontId="59" fillId="0" borderId="3" xfId="0" applyNumberFormat="1" applyFont="1" applyBorder="1" applyAlignment="1">
      <alignment horizontal="center" vertical="center" wrapText="1"/>
    </xf>
    <xf numFmtId="167" fontId="59" fillId="22" borderId="3" xfId="0" applyNumberFormat="1" applyFont="1" applyFill="1" applyBorder="1" applyAlignment="1">
      <alignment horizontal="center" vertical="center" wrapText="1"/>
    </xf>
    <xf numFmtId="0" fontId="67" fillId="0" borderId="3" xfId="245" applyFont="1" applyBorder="1" applyAlignment="1">
      <alignment horizontal="center" vertical="center"/>
    </xf>
    <xf numFmtId="0" fontId="67" fillId="0" borderId="0" xfId="245" applyFont="1" applyBorder="1" applyAlignment="1">
      <alignment horizontal="center" vertical="center"/>
    </xf>
    <xf numFmtId="181" fontId="67" fillId="0" borderId="3" xfId="0" applyNumberFormat="1" applyFont="1" applyBorder="1" applyAlignment="1">
      <alignment horizontal="center" vertical="center" wrapText="1"/>
    </xf>
    <xf numFmtId="0" fontId="59" fillId="0" borderId="0" xfId="245" applyFont="1" applyBorder="1" applyAlignment="1">
      <alignment horizontal="left" vertical="center" wrapText="1"/>
    </xf>
    <xf numFmtId="180" fontId="59" fillId="0" borderId="0" xfId="245" applyNumberFormat="1" applyFont="1" applyBorder="1" applyAlignment="1">
      <alignment horizontal="center" vertical="center" wrapText="1"/>
    </xf>
    <xf numFmtId="180" fontId="59" fillId="0" borderId="0" xfId="245" applyNumberFormat="1" applyFont="1" applyBorder="1" applyAlignment="1">
      <alignment horizontal="right" vertical="center" wrapText="1"/>
    </xf>
    <xf numFmtId="0" fontId="59" fillId="0" borderId="0" xfId="0" applyFont="1" applyBorder="1" applyAlignment="1">
      <alignment horizontal="center" vertical="center"/>
    </xf>
    <xf numFmtId="180" fontId="74" fillId="0" borderId="0" xfId="0" applyNumberFormat="1" applyFont="1" applyBorder="1" applyAlignment="1">
      <alignment vertical="center"/>
    </xf>
    <xf numFmtId="0" fontId="59" fillId="0" borderId="0" xfId="0" applyFont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0" xfId="245" applyFont="1" applyBorder="1" applyAlignment="1">
      <alignment vertical="center" wrapText="1"/>
    </xf>
    <xf numFmtId="167" fontId="59" fillId="0" borderId="0" xfId="245" applyNumberFormat="1" applyFont="1" applyBorder="1" applyAlignment="1">
      <alignment horizontal="center" vertical="center"/>
    </xf>
    <xf numFmtId="175" fontId="59" fillId="0" borderId="0" xfId="245" applyNumberFormat="1" applyFont="1" applyBorder="1" applyAlignment="1">
      <alignment horizontal="center" vertical="center"/>
    </xf>
    <xf numFmtId="0" fontId="69" fillId="22" borderId="3" xfId="0" applyFont="1" applyFill="1" applyBorder="1" applyAlignment="1">
      <alignment horizontal="center" vertical="center"/>
    </xf>
    <xf numFmtId="0" fontId="69" fillId="22" borderId="3" xfId="0" applyFont="1" applyFill="1" applyBorder="1" applyAlignment="1">
      <alignment horizontal="center" vertical="center" wrapText="1"/>
    </xf>
    <xf numFmtId="0" fontId="59" fillId="22" borderId="3" xfId="0" applyFont="1" applyFill="1" applyBorder="1" applyAlignment="1">
      <alignment horizontal="center" vertical="center" wrapText="1" shrinkToFit="1"/>
    </xf>
    <xf numFmtId="0" fontId="67" fillId="22" borderId="3" xfId="0" applyFont="1" applyFill="1" applyBorder="1" applyAlignment="1">
      <alignment horizontal="center" vertical="center"/>
    </xf>
    <xf numFmtId="0" fontId="69" fillId="22" borderId="3" xfId="0" applyFont="1" applyFill="1" applyBorder="1" applyAlignment="1">
      <alignment horizontal="left" vertical="center" wrapText="1"/>
    </xf>
    <xf numFmtId="181" fontId="71" fillId="22" borderId="3" xfId="0" applyNumberFormat="1" applyFont="1" applyFill="1" applyBorder="1" applyAlignment="1">
      <alignment horizontal="center" vertical="center" wrapText="1"/>
    </xf>
    <xf numFmtId="0" fontId="69" fillId="22" borderId="3" xfId="0" applyFont="1" applyFill="1" applyBorder="1" applyAlignment="1">
      <alignment horizontal="left" vertical="center"/>
    </xf>
    <xf numFmtId="181" fontId="69" fillId="22" borderId="3" xfId="0" applyNumberFormat="1" applyFont="1" applyFill="1" applyBorder="1" applyAlignment="1">
      <alignment horizontal="center" vertical="center" wrapText="1"/>
    </xf>
    <xf numFmtId="181" fontId="69" fillId="22" borderId="3" xfId="0" applyNumberFormat="1" applyFont="1" applyFill="1" applyBorder="1" applyAlignment="1">
      <alignment vertical="center"/>
    </xf>
    <xf numFmtId="0" fontId="69" fillId="0" borderId="3" xfId="0" applyFont="1" applyBorder="1" applyAlignment="1">
      <alignment horizontal="left" vertical="center"/>
    </xf>
    <xf numFmtId="181" fontId="71" fillId="22" borderId="3" xfId="0" applyNumberFormat="1" applyFont="1" applyFill="1" applyBorder="1" applyAlignment="1">
      <alignment vertical="center"/>
    </xf>
    <xf numFmtId="0" fontId="76" fillId="22" borderId="3" xfId="0" applyFont="1" applyFill="1" applyBorder="1" applyAlignment="1">
      <alignment horizontal="left" vertical="center" wrapText="1"/>
    </xf>
    <xf numFmtId="0" fontId="71" fillId="22" borderId="3" xfId="0" applyFont="1" applyFill="1" applyBorder="1" applyAlignment="1">
      <alignment horizontal="left" vertical="center"/>
    </xf>
    <xf numFmtId="0" fontId="69" fillId="22" borderId="0" xfId="0" applyFont="1" applyFill="1" applyBorder="1" applyAlignment="1">
      <alignment horizontal="left" vertical="center" wrapText="1"/>
    </xf>
    <xf numFmtId="0" fontId="69" fillId="22" borderId="0" xfId="0" applyFont="1" applyFill="1" applyBorder="1" applyAlignment="1">
      <alignment horizontal="center" vertical="center"/>
    </xf>
    <xf numFmtId="180" fontId="69" fillId="22" borderId="0" xfId="0" applyNumberFormat="1" applyFont="1" applyFill="1" applyBorder="1" applyAlignment="1">
      <alignment horizontal="center" vertical="center" wrapText="1"/>
    </xf>
    <xf numFmtId="180" fontId="69" fillId="22" borderId="0" xfId="0" applyNumberFormat="1" applyFont="1" applyFill="1" applyBorder="1" applyAlignment="1">
      <alignment horizontal="right" vertical="center" wrapText="1"/>
    </xf>
    <xf numFmtId="0" fontId="77" fillId="22" borderId="0" xfId="0" applyFont="1" applyFill="1" applyBorder="1" applyAlignment="1">
      <alignment horizontal="center" vertical="center" wrapText="1"/>
    </xf>
    <xf numFmtId="180" fontId="69" fillId="22" borderId="0" xfId="0" applyNumberFormat="1" applyFont="1" applyFill="1" applyBorder="1" applyAlignment="1">
      <alignment horizontal="left" vertical="center" wrapText="1"/>
    </xf>
    <xf numFmtId="180" fontId="69" fillId="22" borderId="0" xfId="0" applyNumberFormat="1" applyFont="1" applyFill="1" applyBorder="1" applyAlignment="1">
      <alignment vertical="center" wrapText="1"/>
    </xf>
    <xf numFmtId="0" fontId="71" fillId="0" borderId="12" xfId="0" applyFont="1" applyBorder="1" applyAlignment="1">
      <alignment vertical="center"/>
    </xf>
    <xf numFmtId="0" fontId="69" fillId="22" borderId="0" xfId="0" applyFont="1" applyFill="1" applyBorder="1" applyAlignment="1">
      <alignment vertical="center"/>
    </xf>
    <xf numFmtId="0" fontId="69" fillId="22" borderId="0" xfId="0" applyFont="1" applyFill="1" applyBorder="1" applyAlignment="1">
      <alignment horizontal="left" vertical="center"/>
    </xf>
    <xf numFmtId="0" fontId="67" fillId="0" borderId="3" xfId="0" applyFont="1" applyBorder="1" applyAlignment="1">
      <alignment horizontal="left" vertical="center" wrapText="1"/>
    </xf>
    <xf numFmtId="0" fontId="59" fillId="0" borderId="0" xfId="0" applyFont="1" applyAlignment="1">
      <alignment horizontal="center" vertical="center"/>
    </xf>
    <xf numFmtId="0" fontId="69" fillId="0" borderId="0" xfId="0" applyFont="1" applyBorder="1" applyAlignment="1">
      <alignment horizontal="right" vertical="center"/>
    </xf>
    <xf numFmtId="0" fontId="66" fillId="0" borderId="3" xfId="0" applyFont="1" applyBorder="1" applyAlignment="1">
      <alignment horizontal="left" vertical="center"/>
    </xf>
    <xf numFmtId="0" fontId="67" fillId="0" borderId="0" xfId="0" applyFont="1" applyBorder="1" applyAlignment="1">
      <alignment vertical="center"/>
    </xf>
    <xf numFmtId="0" fontId="67" fillId="0" borderId="0" xfId="0" applyFont="1" applyBorder="1" applyAlignment="1">
      <alignment horizontal="right" vertical="center"/>
    </xf>
    <xf numFmtId="0" fontId="73" fillId="22" borderId="3" xfId="0" applyFont="1" applyFill="1" applyBorder="1" applyAlignment="1">
      <alignment horizontal="left" vertical="center" wrapText="1"/>
    </xf>
    <xf numFmtId="0" fontId="67" fillId="22" borderId="3" xfId="0" applyFont="1" applyFill="1" applyBorder="1" applyAlignment="1">
      <alignment horizontal="center" vertical="center" wrapText="1"/>
    </xf>
    <xf numFmtId="0" fontId="59" fillId="22" borderId="3" xfId="0" applyFont="1" applyFill="1" applyBorder="1" applyAlignment="1">
      <alignment horizontal="left" vertical="center" wrapText="1"/>
    </xf>
    <xf numFmtId="0" fontId="59" fillId="22" borderId="3" xfId="0" applyFont="1" applyFill="1" applyBorder="1" applyAlignment="1">
      <alignment horizontal="center" vertical="center" wrapText="1"/>
    </xf>
    <xf numFmtId="0" fontId="59" fillId="22" borderId="0" xfId="0" applyFont="1" applyFill="1" applyBorder="1" applyAlignment="1">
      <alignment vertical="center"/>
    </xf>
    <xf numFmtId="3" fontId="59" fillId="22" borderId="0" xfId="0" applyNumberFormat="1" applyFont="1" applyFill="1" applyBorder="1" applyAlignment="1">
      <alignment vertical="center"/>
    </xf>
    <xf numFmtId="0" fontId="59" fillId="22" borderId="0" xfId="0" applyFont="1" applyFill="1" applyAlignment="1">
      <alignment horizontal="center" vertical="center"/>
    </xf>
    <xf numFmtId="0" fontId="59" fillId="22" borderId="0" xfId="0" applyFont="1" applyFill="1" applyAlignment="1">
      <alignment vertical="center"/>
    </xf>
    <xf numFmtId="0" fontId="70" fillId="22" borderId="0" xfId="0" applyFont="1" applyFill="1" applyBorder="1" applyAlignment="1">
      <alignment horizontal="center" vertical="center" wrapText="1"/>
    </xf>
    <xf numFmtId="0" fontId="59" fillId="22" borderId="0" xfId="0" applyFont="1" applyFill="1" applyBorder="1" applyAlignment="1">
      <alignment horizontal="center" vertical="center"/>
    </xf>
    <xf numFmtId="180" fontId="74" fillId="22" borderId="0" xfId="0" applyNumberFormat="1" applyFont="1" applyFill="1" applyBorder="1" applyAlignment="1">
      <alignment vertical="center"/>
    </xf>
    <xf numFmtId="0" fontId="59" fillId="22" borderId="0" xfId="0" applyFont="1" applyFill="1" applyAlignment="1">
      <alignment horizontal="left" vertical="center"/>
    </xf>
    <xf numFmtId="0" fontId="59" fillId="0" borderId="0" xfId="0" applyFont="1" applyBorder="1" applyAlignment="1">
      <alignment vertical="center" wrapText="1"/>
    </xf>
    <xf numFmtId="0" fontId="67" fillId="22" borderId="3" xfId="0" applyFont="1" applyFill="1" applyBorder="1" applyAlignment="1">
      <alignment horizontal="left" vertical="center" wrapText="1"/>
    </xf>
    <xf numFmtId="0" fontId="83" fillId="22" borderId="3" xfId="0" applyFont="1" applyFill="1" applyBorder="1" applyAlignment="1">
      <alignment horizontal="left" vertical="center" wrapText="1"/>
    </xf>
    <xf numFmtId="0" fontId="81" fillId="22" borderId="3" xfId="0" applyFont="1" applyFill="1" applyBorder="1" applyAlignment="1">
      <alignment horizontal="center" vertical="center"/>
    </xf>
    <xf numFmtId="0" fontId="84" fillId="0" borderId="0" xfId="0" applyFont="1"/>
    <xf numFmtId="0" fontId="71" fillId="0" borderId="0" xfId="0" applyFont="1" applyAlignment="1">
      <alignment horizontal="right" vertical="center"/>
    </xf>
    <xf numFmtId="0" fontId="69" fillId="22" borderId="3" xfId="237" applyFont="1" applyFill="1" applyBorder="1" applyAlignment="1">
      <alignment horizontal="center" vertical="center" wrapText="1"/>
    </xf>
    <xf numFmtId="0" fontId="69" fillId="0" borderId="3" xfId="237" applyFont="1" applyBorder="1" applyAlignment="1">
      <alignment horizontal="center" vertical="center"/>
    </xf>
    <xf numFmtId="0" fontId="69" fillId="22" borderId="3" xfId="237" applyFont="1" applyFill="1" applyBorder="1" applyAlignment="1">
      <alignment horizontal="center" vertical="center"/>
    </xf>
    <xf numFmtId="0" fontId="69" fillId="0" borderId="0" xfId="0" applyFont="1"/>
    <xf numFmtId="0" fontId="71" fillId="0" borderId="3" xfId="237" applyFont="1" applyBorder="1" applyAlignment="1">
      <alignment horizontal="left" vertical="center"/>
    </xf>
    <xf numFmtId="0" fontId="71" fillId="22" borderId="3" xfId="237" applyFont="1" applyFill="1" applyBorder="1" applyAlignment="1">
      <alignment horizontal="left" vertical="center"/>
    </xf>
    <xf numFmtId="177" fontId="66" fillId="22" borderId="3" xfId="237" applyNumberFormat="1" applyFont="1" applyFill="1" applyBorder="1" applyAlignment="1">
      <alignment horizontal="center" vertical="center" wrapText="1"/>
    </xf>
    <xf numFmtId="49" fontId="69" fillId="22" borderId="3" xfId="237" applyNumberFormat="1" applyFont="1" applyFill="1" applyBorder="1" applyAlignment="1">
      <alignment horizontal="left" vertical="center" wrapText="1"/>
    </xf>
    <xf numFmtId="0" fontId="69" fillId="0" borderId="3" xfId="237" applyFont="1" applyBorder="1" applyAlignment="1">
      <alignment horizontal="left" vertical="top" wrapText="1"/>
    </xf>
    <xf numFmtId="0" fontId="69" fillId="0" borderId="3" xfId="237" applyFont="1" applyBorder="1" applyAlignment="1">
      <alignment horizontal="left" vertical="center" wrapText="1"/>
    </xf>
    <xf numFmtId="0" fontId="84" fillId="22" borderId="0" xfId="0" applyFont="1" applyFill="1"/>
    <xf numFmtId="0" fontId="71" fillId="0" borderId="0" xfId="0" applyFont="1" applyBorder="1" applyAlignment="1">
      <alignment horizontal="left" vertical="center" wrapText="1"/>
    </xf>
    <xf numFmtId="0" fontId="81" fillId="0" borderId="0" xfId="0" applyFont="1" applyBorder="1" applyAlignment="1">
      <alignment horizontal="center" vertical="center"/>
    </xf>
    <xf numFmtId="0" fontId="69" fillId="22" borderId="0" xfId="0" applyFont="1" applyFill="1" applyAlignment="1">
      <alignment horizontal="center" vertical="center"/>
    </xf>
    <xf numFmtId="0" fontId="69" fillId="0" borderId="0" xfId="0" applyFont="1" applyAlignment="1">
      <alignment vertical="center"/>
    </xf>
    <xf numFmtId="0" fontId="59" fillId="22" borderId="0" xfId="0" applyFont="1" applyFill="1" applyAlignment="1">
      <alignment horizontal="right" vertical="center"/>
    </xf>
    <xf numFmtId="0" fontId="67" fillId="22" borderId="0" xfId="0" applyFont="1" applyFill="1" applyBorder="1" applyAlignment="1">
      <alignment horizontal="left" vertical="center"/>
    </xf>
    <xf numFmtId="0" fontId="67" fillId="22" borderId="0" xfId="0" applyFont="1" applyFill="1" applyBorder="1" applyAlignment="1">
      <alignment horizontal="left" vertical="center" wrapText="1"/>
    </xf>
    <xf numFmtId="0" fontId="67" fillId="22" borderId="12" xfId="0" applyFont="1" applyFill="1" applyBorder="1" applyAlignment="1">
      <alignment horizontal="left" vertical="center" wrapText="1"/>
    </xf>
    <xf numFmtId="0" fontId="59" fillId="22" borderId="14" xfId="0" applyFont="1" applyFill="1" applyBorder="1" applyAlignment="1">
      <alignment horizontal="center" vertical="center" wrapText="1" shrinkToFit="1"/>
    </xf>
    <xf numFmtId="0" fontId="59" fillId="22" borderId="3" xfId="0" applyFont="1" applyFill="1" applyBorder="1" applyAlignment="1">
      <alignment horizontal="center" vertical="center"/>
    </xf>
    <xf numFmtId="177" fontId="59" fillId="22" borderId="3" xfId="0" applyNumberFormat="1" applyFont="1" applyFill="1" applyBorder="1" applyAlignment="1">
      <alignment horizontal="center" vertical="center" wrapText="1"/>
    </xf>
    <xf numFmtId="177" fontId="67" fillId="22" borderId="3" xfId="0" applyNumberFormat="1" applyFont="1" applyFill="1" applyBorder="1" applyAlignment="1">
      <alignment horizontal="center" vertical="center" wrapText="1"/>
    </xf>
    <xf numFmtId="178" fontId="67" fillId="22" borderId="0" xfId="0" applyNumberFormat="1" applyFont="1" applyFill="1" applyBorder="1" applyAlignment="1">
      <alignment horizontal="right" vertical="center" wrapText="1"/>
    </xf>
    <xf numFmtId="178" fontId="67" fillId="22" borderId="0" xfId="0" applyNumberFormat="1" applyFont="1" applyFill="1" applyBorder="1" applyAlignment="1">
      <alignment horizontal="center" vertical="center" wrapText="1"/>
    </xf>
    <xf numFmtId="180" fontId="67" fillId="22" borderId="0" xfId="0" applyNumberFormat="1" applyFont="1" applyFill="1" applyBorder="1" applyAlignment="1">
      <alignment horizontal="center" vertical="center" wrapText="1"/>
    </xf>
    <xf numFmtId="180" fontId="67" fillId="22" borderId="0" xfId="0" applyNumberFormat="1" applyFont="1" applyFill="1" applyBorder="1" applyAlignment="1">
      <alignment horizontal="center" vertical="center"/>
    </xf>
    <xf numFmtId="0" fontId="67" fillId="0" borderId="0" xfId="0" applyFont="1" applyBorder="1" applyAlignment="1">
      <alignment horizontal="left" vertical="center"/>
    </xf>
    <xf numFmtId="3" fontId="59" fillId="22" borderId="3" xfId="0" applyNumberFormat="1" applyFont="1" applyFill="1" applyBorder="1" applyAlignment="1">
      <alignment horizontal="center" vertical="center" wrapText="1" shrinkToFit="1"/>
    </xf>
    <xf numFmtId="0" fontId="59" fillId="22" borderId="3" xfId="0" applyFont="1" applyFill="1" applyBorder="1" applyAlignment="1">
      <alignment horizontal="left" vertical="center" wrapText="1" shrinkToFit="1"/>
    </xf>
    <xf numFmtId="0" fontId="59" fillId="22" borderId="12" xfId="0" applyFont="1" applyFill="1" applyBorder="1" applyAlignment="1">
      <alignment vertical="center"/>
    </xf>
    <xf numFmtId="0" fontId="59" fillId="22" borderId="12" xfId="0" applyFont="1" applyFill="1" applyBorder="1" applyAlignment="1">
      <alignment horizontal="center" vertical="center"/>
    </xf>
    <xf numFmtId="3" fontId="59" fillId="22" borderId="3" xfId="0" applyNumberFormat="1" applyFont="1" applyFill="1" applyBorder="1" applyAlignment="1">
      <alignment horizontal="center" vertical="center" wrapText="1"/>
    </xf>
    <xf numFmtId="3" fontId="67" fillId="22" borderId="3" xfId="0" applyNumberFormat="1" applyFont="1" applyFill="1" applyBorder="1" applyAlignment="1">
      <alignment horizontal="center" vertical="center" wrapText="1"/>
    </xf>
    <xf numFmtId="3" fontId="67" fillId="22" borderId="14" xfId="0" applyNumberFormat="1" applyFont="1" applyFill="1" applyBorder="1" applyAlignment="1">
      <alignment horizontal="center" vertical="center" wrapText="1"/>
    </xf>
    <xf numFmtId="0" fontId="59" fillId="22" borderId="14" xfId="0" applyFont="1" applyFill="1" applyBorder="1" applyAlignment="1">
      <alignment horizontal="left" vertical="center" wrapText="1" shrinkToFit="1"/>
    </xf>
    <xf numFmtId="0" fontId="59" fillId="22" borderId="15" xfId="0" applyFont="1" applyFill="1" applyBorder="1" applyAlignment="1">
      <alignment horizontal="center" vertical="center" wrapText="1" shrinkToFit="1"/>
    </xf>
    <xf numFmtId="0" fontId="59" fillId="22" borderId="16" xfId="0" applyFont="1" applyFill="1" applyBorder="1" applyAlignment="1">
      <alignment horizontal="center" vertical="center" wrapText="1" shrinkToFit="1"/>
    </xf>
    <xf numFmtId="178" fontId="55" fillId="22" borderId="3" xfId="0" applyNumberFormat="1" applyFont="1" applyFill="1" applyBorder="1" applyAlignment="1">
      <alignment horizontal="center" vertical="center" wrapText="1"/>
    </xf>
    <xf numFmtId="0" fontId="55" fillId="22" borderId="3" xfId="0" applyFont="1" applyFill="1" applyBorder="1" applyAlignment="1">
      <alignment horizontal="center" vertical="center" wrapText="1"/>
    </xf>
    <xf numFmtId="0" fontId="59" fillId="22" borderId="0" xfId="0" applyFont="1" applyFill="1" applyBorder="1" applyAlignment="1">
      <alignment horizontal="center" vertical="center" wrapText="1"/>
    </xf>
    <xf numFmtId="178" fontId="59" fillId="22" borderId="0" xfId="0" applyNumberFormat="1" applyFont="1" applyFill="1" applyBorder="1" applyAlignment="1">
      <alignment horizontal="center" vertical="center" wrapText="1"/>
    </xf>
    <xf numFmtId="0" fontId="67" fillId="22" borderId="0" xfId="0" applyFont="1" applyFill="1" applyBorder="1" applyAlignment="1">
      <alignment horizontal="right" vertical="center"/>
    </xf>
    <xf numFmtId="178" fontId="67" fillId="22" borderId="0" xfId="0" applyNumberFormat="1" applyFont="1" applyFill="1" applyBorder="1" applyAlignment="1">
      <alignment horizontal="right" vertical="center"/>
    </xf>
    <xf numFmtId="0" fontId="78" fillId="22" borderId="0" xfId="0" applyFont="1" applyFill="1" applyAlignment="1">
      <alignment vertical="center"/>
    </xf>
    <xf numFmtId="0" fontId="78" fillId="0" borderId="0" xfId="0" applyFont="1" applyAlignment="1">
      <alignment vertical="center"/>
    </xf>
    <xf numFmtId="0" fontId="78" fillId="0" borderId="0" xfId="0" applyFont="1"/>
    <xf numFmtId="0" fontId="78" fillId="0" borderId="0" xfId="0" applyFont="1" applyAlignment="1">
      <alignment horizontal="center" vertical="center"/>
    </xf>
    <xf numFmtId="3" fontId="59" fillId="22" borderId="3" xfId="0" applyNumberFormat="1" applyFont="1" applyFill="1" applyBorder="1" applyAlignment="1">
      <alignment horizontal="left" vertical="center" wrapText="1"/>
    </xf>
    <xf numFmtId="0" fontId="59" fillId="22" borderId="0" xfId="0" applyFont="1" applyFill="1" applyAlignment="1"/>
    <xf numFmtId="0" fontId="59" fillId="22" borderId="0" xfId="0" applyFont="1" applyFill="1" applyBorder="1" applyAlignment="1">
      <alignment horizontal="center"/>
    </xf>
    <xf numFmtId="0" fontId="59" fillId="22" borderId="0" xfId="0" applyFont="1" applyFill="1" applyBorder="1" applyAlignment="1"/>
    <xf numFmtId="0" fontId="59" fillId="0" borderId="0" xfId="0" applyFont="1" applyAlignment="1"/>
    <xf numFmtId="0" fontId="74" fillId="22" borderId="0" xfId="0" applyFont="1" applyFill="1" applyAlignment="1">
      <alignment horizontal="center" vertical="center"/>
    </xf>
    <xf numFmtId="0" fontId="74" fillId="22" borderId="0" xfId="0" applyFont="1" applyFill="1" applyBorder="1" applyAlignment="1">
      <alignment horizontal="center" vertical="center"/>
    </xf>
    <xf numFmtId="0" fontId="59" fillId="22" borderId="0" xfId="0" applyFont="1" applyFill="1" applyAlignment="1">
      <alignment vertical="center" wrapText="1" shrinkToFit="1"/>
    </xf>
    <xf numFmtId="0" fontId="59" fillId="22" borderId="0" xfId="0" applyFont="1" applyFill="1" applyBorder="1" applyAlignment="1">
      <alignment vertical="center" wrapText="1" shrinkToFit="1"/>
    </xf>
    <xf numFmtId="0" fontId="88" fillId="0" borderId="0" xfId="0" applyFont="1" applyAlignment="1">
      <alignment vertical="center"/>
    </xf>
    <xf numFmtId="0" fontId="69" fillId="0" borderId="3" xfId="0" applyFont="1" applyBorder="1" applyAlignment="1">
      <alignment horizontal="center" vertical="center" wrapText="1" shrinkToFit="1"/>
    </xf>
    <xf numFmtId="175" fontId="71" fillId="22" borderId="3" xfId="0" applyNumberFormat="1" applyFont="1" applyFill="1" applyBorder="1" applyAlignment="1">
      <alignment horizontal="center" vertical="center" wrapText="1"/>
    </xf>
    <xf numFmtId="0" fontId="66" fillId="22" borderId="3" xfId="0" applyFont="1" applyFill="1" applyBorder="1" applyAlignment="1">
      <alignment horizontal="left" vertical="center" wrapText="1"/>
    </xf>
    <xf numFmtId="175" fontId="69" fillId="22" borderId="3" xfId="0" applyNumberFormat="1" applyFont="1" applyFill="1" applyBorder="1" applyAlignment="1">
      <alignment horizontal="center" vertical="center" wrapText="1"/>
    </xf>
    <xf numFmtId="3" fontId="69" fillId="22" borderId="0" xfId="0" applyNumberFormat="1" applyFont="1" applyFill="1" applyBorder="1" applyAlignment="1">
      <alignment vertical="center"/>
    </xf>
    <xf numFmtId="0" fontId="69" fillId="22" borderId="0" xfId="0" applyFont="1" applyFill="1" applyAlignment="1">
      <alignment vertical="center"/>
    </xf>
    <xf numFmtId="180" fontId="81" fillId="22" borderId="0" xfId="0" applyNumberFormat="1" applyFont="1" applyFill="1" applyBorder="1" applyAlignment="1">
      <alignment vertical="center"/>
    </xf>
    <xf numFmtId="0" fontId="69" fillId="22" borderId="0" xfId="0" applyFont="1" applyFill="1" applyAlignment="1">
      <alignment horizontal="left" vertical="center"/>
    </xf>
    <xf numFmtId="0" fontId="67" fillId="0" borderId="0" xfId="0" applyFont="1"/>
    <xf numFmtId="0" fontId="59" fillId="0" borderId="0" xfId="0" applyFont="1"/>
    <xf numFmtId="0" fontId="71" fillId="0" borderId="0" xfId="0" applyFont="1"/>
    <xf numFmtId="0" fontId="71" fillId="22" borderId="3" xfId="0" applyFont="1" applyFill="1" applyBorder="1" applyAlignment="1">
      <alignment horizontal="left" vertical="center" wrapText="1"/>
    </xf>
    <xf numFmtId="177" fontId="69" fillId="22" borderId="3" xfId="0" applyNumberFormat="1" applyFont="1" applyFill="1" applyBorder="1" applyAlignment="1">
      <alignment horizontal="center" vertical="center" wrapText="1"/>
    </xf>
    <xf numFmtId="0" fontId="81" fillId="22" borderId="3" xfId="0" applyFont="1" applyFill="1" applyBorder="1" applyAlignment="1">
      <alignment horizontal="left" vertical="center" wrapText="1"/>
    </xf>
    <xf numFmtId="0" fontId="81" fillId="22" borderId="3" xfId="0" applyFont="1" applyFill="1" applyBorder="1" applyAlignment="1">
      <alignment horizontal="center" vertical="center" wrapText="1"/>
    </xf>
    <xf numFmtId="177" fontId="81" fillId="22" borderId="3" xfId="0" applyNumberFormat="1" applyFont="1" applyFill="1" applyBorder="1" applyAlignment="1">
      <alignment horizontal="center" vertical="center" wrapText="1"/>
    </xf>
    <xf numFmtId="177" fontId="81" fillId="22" borderId="3" xfId="0" applyNumberFormat="1" applyFont="1" applyFill="1" applyBorder="1" applyAlignment="1">
      <alignment vertical="center"/>
    </xf>
    <xf numFmtId="177" fontId="69" fillId="22" borderId="3" xfId="0" applyNumberFormat="1" applyFont="1" applyFill="1" applyBorder="1" applyAlignment="1">
      <alignment vertical="center"/>
    </xf>
    <xf numFmtId="0" fontId="81" fillId="0" borderId="3" xfId="0" applyFont="1" applyBorder="1" applyAlignment="1">
      <alignment horizontal="left" vertical="center" wrapText="1"/>
    </xf>
    <xf numFmtId="0" fontId="66" fillId="0" borderId="0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 shrinkToFit="1"/>
    </xf>
    <xf numFmtId="0" fontId="71" fillId="0" borderId="0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 wrapText="1"/>
    </xf>
    <xf numFmtId="0" fontId="73" fillId="0" borderId="3" xfId="245" applyFont="1" applyBorder="1" applyAlignment="1">
      <alignment horizontal="center" vertical="center" wrapText="1"/>
    </xf>
    <xf numFmtId="180" fontId="59" fillId="0" borderId="0" xfId="0" applyNumberFormat="1" applyFont="1" applyBorder="1" applyAlignment="1">
      <alignment horizontal="center" vertical="center" wrapText="1"/>
    </xf>
    <xf numFmtId="0" fontId="75" fillId="0" borderId="0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73" fillId="0" borderId="0" xfId="245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59" fillId="0" borderId="3" xfId="245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67" fillId="22" borderId="3" xfId="0" applyFont="1" applyFill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180" fontId="69" fillId="22" borderId="0" xfId="0" applyNumberFormat="1" applyFont="1" applyFill="1" applyBorder="1" applyAlignment="1">
      <alignment horizontal="left" vertical="center" wrapText="1"/>
    </xf>
    <xf numFmtId="0" fontId="71" fillId="0" borderId="12" xfId="0" applyFont="1" applyBorder="1" applyAlignment="1">
      <alignment vertical="center"/>
    </xf>
    <xf numFmtId="0" fontId="69" fillId="22" borderId="0" xfId="0" applyFont="1" applyFill="1" applyBorder="1" applyAlignment="1">
      <alignment horizontal="left" vertical="center"/>
    </xf>
    <xf numFmtId="0" fontId="69" fillId="22" borderId="0" xfId="0" applyFont="1" applyFill="1" applyBorder="1" applyAlignment="1">
      <alignment horizontal="center" vertical="center"/>
    </xf>
    <xf numFmtId="0" fontId="67" fillId="0" borderId="0" xfId="0" applyFont="1" applyBorder="1" applyAlignment="1">
      <alignment horizontal="center" vertical="center" wrapText="1"/>
    </xf>
    <xf numFmtId="0" fontId="69" fillId="22" borderId="3" xfId="0" applyFont="1" applyFill="1" applyBorder="1" applyAlignment="1">
      <alignment horizontal="center" vertical="center"/>
    </xf>
    <xf numFmtId="0" fontId="69" fillId="22" borderId="3" xfId="0" applyFont="1" applyFill="1" applyBorder="1" applyAlignment="1">
      <alignment horizontal="center" vertical="center" wrapText="1"/>
    </xf>
    <xf numFmtId="0" fontId="66" fillId="22" borderId="3" xfId="0" applyFont="1" applyFill="1" applyBorder="1" applyAlignment="1">
      <alignment horizontal="center" vertical="center" wrapText="1"/>
    </xf>
    <xf numFmtId="0" fontId="66" fillId="22" borderId="3" xfId="0" applyFont="1" applyFill="1" applyBorder="1" applyAlignment="1">
      <alignment horizontal="center" vertical="center" wrapText="1" shrinkToFit="1"/>
    </xf>
    <xf numFmtId="0" fontId="67" fillId="0" borderId="12" xfId="0" applyFont="1" applyBorder="1" applyAlignment="1">
      <alignment vertical="center"/>
    </xf>
    <xf numFmtId="0" fontId="69" fillId="0" borderId="0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180" fontId="59" fillId="22" borderId="0" xfId="0" applyNumberFormat="1" applyFont="1" applyFill="1" applyBorder="1" applyAlignment="1">
      <alignment horizontal="center" vertical="center" wrapText="1"/>
    </xf>
    <xf numFmtId="0" fontId="59" fillId="22" borderId="0" xfId="0" applyFont="1" applyFill="1" applyBorder="1" applyAlignment="1">
      <alignment horizontal="center" vertical="center"/>
    </xf>
    <xf numFmtId="0" fontId="59" fillId="0" borderId="12" xfId="0" applyFont="1" applyBorder="1" applyAlignment="1">
      <alignment horizontal="right" vertical="center"/>
    </xf>
    <xf numFmtId="0" fontId="69" fillId="22" borderId="13" xfId="0" applyFont="1" applyFill="1" applyBorder="1" applyAlignment="1">
      <alignment horizontal="center" vertical="center"/>
    </xf>
    <xf numFmtId="0" fontId="69" fillId="0" borderId="12" xfId="0" applyFont="1" applyBorder="1" applyAlignment="1">
      <alignment horizontal="center" vertical="center"/>
    </xf>
    <xf numFmtId="180" fontId="67" fillId="0" borderId="0" xfId="0" applyNumberFormat="1" applyFont="1" applyBorder="1" applyAlignment="1">
      <alignment horizontal="center" vertical="center" wrapText="1"/>
    </xf>
    <xf numFmtId="0" fontId="71" fillId="0" borderId="0" xfId="237" applyFont="1" applyBorder="1" applyAlignment="1">
      <alignment horizontal="center" vertical="center" wrapText="1"/>
    </xf>
    <xf numFmtId="0" fontId="69" fillId="0" borderId="3" xfId="237" applyFont="1" applyBorder="1" applyAlignment="1">
      <alignment horizontal="center" vertical="center" wrapText="1"/>
    </xf>
    <xf numFmtId="0" fontId="69" fillId="22" borderId="3" xfId="237" applyFont="1" applyFill="1" applyBorder="1" applyAlignment="1">
      <alignment horizontal="center" vertical="center" wrapText="1"/>
    </xf>
    <xf numFmtId="0" fontId="67" fillId="0" borderId="0" xfId="0" applyFont="1" applyBorder="1" applyAlignment="1">
      <alignment horizontal="center" vertical="center"/>
    </xf>
    <xf numFmtId="49" fontId="67" fillId="22" borderId="3" xfId="0" applyNumberFormat="1" applyFont="1" applyFill="1" applyBorder="1" applyAlignment="1">
      <alignment horizontal="left" vertical="center" wrapText="1"/>
    </xf>
    <xf numFmtId="49" fontId="67" fillId="22" borderId="3" xfId="0" applyNumberFormat="1" applyFont="1" applyFill="1" applyBorder="1" applyAlignment="1">
      <alignment horizontal="center" vertical="center" wrapText="1"/>
    </xf>
    <xf numFmtId="0" fontId="70" fillId="22" borderId="0" xfId="0" applyFont="1" applyFill="1" applyBorder="1" applyAlignment="1">
      <alignment horizontal="center" vertical="center" wrapText="1"/>
    </xf>
    <xf numFmtId="0" fontId="59" fillId="22" borderId="12" xfId="0" applyFont="1" applyFill="1" applyBorder="1" applyAlignment="1">
      <alignment horizontal="center"/>
    </xf>
    <xf numFmtId="0" fontId="70" fillId="0" borderId="12" xfId="0" applyFont="1" applyBorder="1" applyAlignment="1">
      <alignment horizontal="center"/>
    </xf>
    <xf numFmtId="0" fontId="67" fillId="22" borderId="3" xfId="0" applyFont="1" applyFill="1" applyBorder="1" applyAlignment="1">
      <alignment horizontal="left" vertical="center" wrapText="1"/>
    </xf>
    <xf numFmtId="177" fontId="67" fillId="22" borderId="3" xfId="0" applyNumberFormat="1" applyFont="1" applyFill="1" applyBorder="1" applyAlignment="1">
      <alignment horizontal="center" vertical="center" wrapText="1"/>
    </xf>
    <xf numFmtId="49" fontId="59" fillId="22" borderId="3" xfId="0" applyNumberFormat="1" applyFont="1" applyFill="1" applyBorder="1" applyAlignment="1">
      <alignment horizontal="left" vertical="center" wrapText="1"/>
    </xf>
    <xf numFmtId="49" fontId="59" fillId="22" borderId="3" xfId="0" applyNumberFormat="1" applyFont="1" applyFill="1" applyBorder="1" applyAlignment="1">
      <alignment horizontal="center" vertical="center" wrapText="1"/>
    </xf>
    <xf numFmtId="175" fontId="59" fillId="22" borderId="3" xfId="0" applyNumberFormat="1" applyFont="1" applyFill="1" applyBorder="1" applyAlignment="1">
      <alignment horizontal="center" vertical="center" wrapText="1"/>
    </xf>
    <xf numFmtId="177" fontId="59" fillId="22" borderId="3" xfId="0" applyNumberFormat="1" applyFont="1" applyFill="1" applyBorder="1" applyAlignment="1">
      <alignment horizontal="center" vertical="center" wrapText="1"/>
    </xf>
    <xf numFmtId="0" fontId="59" fillId="22" borderId="3" xfId="0" applyFont="1" applyFill="1" applyBorder="1" applyAlignment="1">
      <alignment horizontal="center" vertical="center" wrapText="1"/>
    </xf>
    <xf numFmtId="0" fontId="59" fillId="22" borderId="3" xfId="0" applyFont="1" applyFill="1" applyBorder="1" applyAlignment="1">
      <alignment horizontal="center" vertical="center"/>
    </xf>
    <xf numFmtId="0" fontId="59" fillId="22" borderId="3" xfId="0" applyFont="1" applyFill="1" applyBorder="1" applyAlignment="1">
      <alignment horizontal="center" vertical="center" wrapText="1" shrinkToFit="1"/>
    </xf>
    <xf numFmtId="0" fontId="67" fillId="22" borderId="16" xfId="0" applyFont="1" applyFill="1" applyBorder="1" applyAlignment="1">
      <alignment horizontal="center" vertical="center" wrapText="1" shrinkToFit="1"/>
    </xf>
    <xf numFmtId="0" fontId="67" fillId="22" borderId="3" xfId="0" applyFont="1" applyFill="1" applyBorder="1" applyAlignment="1">
      <alignment horizontal="center" vertical="center" wrapText="1" shrinkToFit="1"/>
    </xf>
    <xf numFmtId="3" fontId="67" fillId="22" borderId="3" xfId="0" applyNumberFormat="1" applyFont="1" applyFill="1" applyBorder="1" applyAlignment="1">
      <alignment horizontal="left" vertical="center" wrapText="1"/>
    </xf>
    <xf numFmtId="0" fontId="59" fillId="22" borderId="3" xfId="0" applyFont="1" applyFill="1" applyBorder="1" applyAlignment="1">
      <alignment horizontal="left" vertical="center" wrapText="1"/>
    </xf>
    <xf numFmtId="0" fontId="67" fillId="22" borderId="3" xfId="0" applyFont="1" applyFill="1" applyBorder="1" applyAlignment="1">
      <alignment horizontal="center" vertical="center" wrapText="1"/>
    </xf>
    <xf numFmtId="3" fontId="67" fillId="22" borderId="3" xfId="0" applyNumberFormat="1" applyFont="1" applyFill="1" applyBorder="1" applyAlignment="1">
      <alignment horizontal="left" vertical="center" wrapText="1" shrinkToFit="1"/>
    </xf>
    <xf numFmtId="177" fontId="59" fillId="22" borderId="3" xfId="0" applyNumberFormat="1" applyFont="1" applyFill="1" applyBorder="1" applyAlignment="1">
      <alignment horizontal="right" wrapText="1"/>
    </xf>
    <xf numFmtId="181" fontId="63" fillId="22" borderId="16" xfId="0" applyNumberFormat="1" applyFont="1" applyFill="1" applyBorder="1" applyAlignment="1">
      <alignment horizontal="center" vertical="center" wrapText="1"/>
    </xf>
    <xf numFmtId="0" fontId="67" fillId="22" borderId="3" xfId="0" applyFont="1" applyFill="1" applyBorder="1" applyAlignment="1">
      <alignment horizontal="left" vertical="center" wrapText="1" shrinkToFit="1"/>
    </xf>
    <xf numFmtId="181" fontId="67" fillId="22" borderId="16" xfId="0" applyNumberFormat="1" applyFont="1" applyFill="1" applyBorder="1" applyAlignment="1">
      <alignment horizontal="center" vertical="center" wrapText="1"/>
    </xf>
    <xf numFmtId="181" fontId="67" fillId="22" borderId="3" xfId="0" applyNumberFormat="1" applyFont="1" applyFill="1" applyBorder="1" applyAlignment="1">
      <alignment horizontal="center" vertical="center" wrapText="1"/>
    </xf>
    <xf numFmtId="0" fontId="59" fillId="22" borderId="20" xfId="0" applyFont="1" applyFill="1" applyBorder="1" applyAlignment="1">
      <alignment horizontal="center" vertical="center" wrapText="1"/>
    </xf>
    <xf numFmtId="0" fontId="59" fillId="22" borderId="16" xfId="0" applyFont="1" applyFill="1" applyBorder="1" applyAlignment="1">
      <alignment horizontal="center" vertical="center"/>
    </xf>
    <xf numFmtId="181" fontId="59" fillId="22" borderId="16" xfId="0" applyNumberFormat="1" applyFont="1" applyFill="1" applyBorder="1" applyAlignment="1">
      <alignment horizontal="center" vertical="center" wrapText="1"/>
    </xf>
    <xf numFmtId="181" fontId="59" fillId="22" borderId="3" xfId="0" applyNumberFormat="1" applyFont="1" applyFill="1" applyBorder="1" applyAlignment="1">
      <alignment horizontal="center" vertical="center" wrapText="1"/>
    </xf>
    <xf numFmtId="0" fontId="67" fillId="22" borderId="0" xfId="0" applyFont="1" applyFill="1" applyBorder="1" applyAlignment="1">
      <alignment horizontal="right" vertical="center" wrapText="1"/>
    </xf>
    <xf numFmtId="0" fontId="67" fillId="22" borderId="12" xfId="0" applyFont="1" applyFill="1" applyBorder="1" applyAlignment="1">
      <alignment horizontal="left" vertical="center" wrapText="1"/>
    </xf>
    <xf numFmtId="180" fontId="69" fillId="22" borderId="0" xfId="0" applyNumberFormat="1" applyFont="1" applyFill="1" applyBorder="1" applyAlignment="1">
      <alignment horizontal="center" vertical="center" wrapText="1"/>
    </xf>
    <xf numFmtId="0" fontId="69" fillId="0" borderId="0" xfId="0" applyFont="1" applyBorder="1" applyAlignment="1">
      <alignment horizontal="right" vertical="center"/>
    </xf>
    <xf numFmtId="0" fontId="71" fillId="0" borderId="0" xfId="0" applyFont="1" applyBorder="1" applyAlignment="1">
      <alignment horizontal="right" vertical="center"/>
    </xf>
    <xf numFmtId="0" fontId="69" fillId="0" borderId="12" xfId="0" applyFont="1" applyBorder="1" applyAlignment="1">
      <alignment horizontal="right" vertical="center"/>
    </xf>
    <xf numFmtId="175" fontId="55" fillId="0" borderId="0" xfId="0" applyNumberFormat="1" applyFont="1" applyFill="1" applyBorder="1" applyAlignment="1">
      <alignment horizontal="center" vertical="center"/>
    </xf>
    <xf numFmtId="175" fontId="55" fillId="0" borderId="0" xfId="0" applyNumberFormat="1" applyFont="1" applyFill="1" applyBorder="1" applyAlignment="1">
      <alignment vertical="center"/>
    </xf>
    <xf numFmtId="0" fontId="0" fillId="0" borderId="0" xfId="0" applyFill="1"/>
    <xf numFmtId="175" fontId="55" fillId="0" borderId="0" xfId="0" applyNumberFormat="1" applyFont="1" applyFill="1" applyBorder="1" applyAlignment="1">
      <alignment vertical="center"/>
    </xf>
    <xf numFmtId="175" fontId="55" fillId="0" borderId="0" xfId="0" applyNumberFormat="1" applyFont="1" applyFill="1" applyBorder="1" applyAlignment="1">
      <alignment horizontal="center" vertical="center"/>
    </xf>
    <xf numFmtId="175" fontId="55" fillId="0" borderId="0" xfId="0" applyNumberFormat="1" applyFont="1" applyFill="1" applyBorder="1" applyAlignment="1">
      <alignment horizontal="right" vertical="center"/>
    </xf>
    <xf numFmtId="175" fontId="55" fillId="0" borderId="0" xfId="0" applyNumberFormat="1" applyFont="1" applyFill="1" applyBorder="1" applyAlignment="1">
      <alignment vertical="center" wrapText="1"/>
    </xf>
    <xf numFmtId="175" fontId="56" fillId="0" borderId="0" xfId="0" applyNumberFormat="1" applyFont="1" applyFill="1" applyBorder="1" applyAlignment="1">
      <alignment vertical="center"/>
    </xf>
    <xf numFmtId="175" fontId="55" fillId="0" borderId="0" xfId="0" applyNumberFormat="1" applyFont="1" applyFill="1" applyBorder="1" applyAlignment="1">
      <alignment horizontal="left" vertical="center"/>
    </xf>
    <xf numFmtId="175" fontId="55" fillId="0" borderId="0" xfId="0" applyNumberFormat="1" applyFont="1" applyFill="1" applyBorder="1" applyAlignment="1">
      <alignment horizontal="left" vertical="center"/>
    </xf>
    <xf numFmtId="175" fontId="55" fillId="0" borderId="0" xfId="0" applyNumberFormat="1" applyFont="1" applyFill="1" applyAlignment="1">
      <alignment horizontal="left" vertical="center"/>
    </xf>
    <xf numFmtId="175" fontId="55" fillId="0" borderId="0" xfId="0" applyNumberFormat="1" applyFont="1" applyFill="1" applyAlignment="1">
      <alignment horizontal="center" vertical="center"/>
    </xf>
    <xf numFmtId="175" fontId="55" fillId="0" borderId="12" xfId="0" applyNumberFormat="1" applyFont="1" applyFill="1" applyBorder="1" applyAlignment="1">
      <alignment horizontal="left" vertical="center" wrapText="1"/>
    </xf>
    <xf numFmtId="175" fontId="56" fillId="0" borderId="0" xfId="0" applyNumberFormat="1" applyFont="1" applyFill="1" applyBorder="1" applyAlignment="1">
      <alignment horizontal="center" vertical="center"/>
    </xf>
    <xf numFmtId="175" fontId="57" fillId="0" borderId="0" xfId="0" applyNumberFormat="1" applyFont="1" applyFill="1" applyAlignment="1">
      <alignment horizontal="left" vertical="center"/>
    </xf>
    <xf numFmtId="175" fontId="55" fillId="0" borderId="13" xfId="0" applyNumberFormat="1" applyFont="1" applyFill="1" applyBorder="1" applyAlignment="1">
      <alignment horizontal="left" vertical="center"/>
    </xf>
    <xf numFmtId="175" fontId="55" fillId="0" borderId="0" xfId="0" applyNumberFormat="1" applyFont="1" applyFill="1" applyAlignment="1">
      <alignment vertical="center"/>
    </xf>
    <xf numFmtId="175" fontId="55" fillId="0" borderId="12" xfId="0" applyNumberFormat="1" applyFont="1" applyFill="1" applyBorder="1" applyAlignment="1">
      <alignment horizontal="center" vertical="center"/>
    </xf>
    <xf numFmtId="175" fontId="58" fillId="0" borderId="12" xfId="0" applyNumberFormat="1" applyFont="1" applyFill="1" applyBorder="1" applyAlignment="1"/>
    <xf numFmtId="175" fontId="55" fillId="0" borderId="0" xfId="0" applyNumberFormat="1" applyFont="1" applyFill="1" applyBorder="1" applyAlignment="1">
      <alignment horizontal="left" vertical="center" wrapText="1"/>
    </xf>
    <xf numFmtId="175" fontId="55" fillId="0" borderId="12" xfId="0" applyNumberFormat="1" applyFont="1" applyFill="1" applyBorder="1" applyAlignment="1">
      <alignment horizontal="left" wrapText="1"/>
    </xf>
    <xf numFmtId="175" fontId="55" fillId="0" borderId="12" xfId="0" applyNumberFormat="1" applyFont="1" applyFill="1" applyBorder="1" applyAlignment="1">
      <alignment horizontal="left"/>
    </xf>
    <xf numFmtId="175" fontId="55" fillId="0" borderId="13" xfId="0" applyNumberFormat="1" applyFont="1" applyFill="1" applyBorder="1" applyAlignment="1">
      <alignment horizontal="left" vertical="center"/>
    </xf>
    <xf numFmtId="175" fontId="55" fillId="0" borderId="12" xfId="0" applyNumberFormat="1" applyFont="1" applyFill="1" applyBorder="1" applyAlignment="1">
      <alignment vertical="center"/>
    </xf>
    <xf numFmtId="175" fontId="58" fillId="0" borderId="12" xfId="0" applyNumberFormat="1" applyFont="1" applyFill="1" applyBorder="1" applyAlignment="1">
      <alignment horizontal="right" wrapText="1"/>
    </xf>
    <xf numFmtId="175" fontId="55" fillId="0" borderId="13" xfId="0" applyNumberFormat="1" applyFont="1" applyFill="1" applyBorder="1" applyAlignment="1">
      <alignment horizontal="right" vertical="center"/>
    </xf>
    <xf numFmtId="175" fontId="57" fillId="0" borderId="0" xfId="0" applyNumberFormat="1" applyFont="1" applyFill="1" applyAlignment="1">
      <alignment horizontal="center" vertical="center"/>
    </xf>
    <xf numFmtId="175" fontId="57" fillId="0" borderId="0" xfId="0" applyNumberFormat="1" applyFont="1" applyFill="1" applyAlignment="1">
      <alignment vertical="center"/>
    </xf>
    <xf numFmtId="175" fontId="55" fillId="0" borderId="0" xfId="0" applyNumberFormat="1" applyFont="1" applyFill="1" applyBorder="1" applyAlignment="1">
      <alignment horizontal="right" vertical="center" wrapText="1"/>
    </xf>
    <xf numFmtId="175" fontId="55" fillId="0" borderId="0" xfId="0" applyNumberFormat="1" applyFont="1" applyFill="1" applyBorder="1" applyAlignment="1">
      <alignment horizontal="center" vertical="center" wrapText="1"/>
    </xf>
    <xf numFmtId="175" fontId="55" fillId="0" borderId="14" xfId="0" applyNumberFormat="1" applyFont="1" applyFill="1" applyBorder="1" applyAlignment="1">
      <alignment vertical="center"/>
    </xf>
    <xf numFmtId="175" fontId="55" fillId="0" borderId="15" xfId="0" applyNumberFormat="1" applyFont="1" applyFill="1" applyBorder="1" applyAlignment="1">
      <alignment horizontal="left" vertical="center" wrapText="1"/>
    </xf>
    <xf numFmtId="175" fontId="55" fillId="0" borderId="15" xfId="0" applyNumberFormat="1" applyFont="1" applyFill="1" applyBorder="1" applyAlignment="1">
      <alignment vertical="center"/>
    </xf>
    <xf numFmtId="49" fontId="59" fillId="0" borderId="16" xfId="0" applyNumberFormat="1" applyFont="1" applyFill="1" applyBorder="1" applyAlignment="1">
      <alignment horizontal="right" vertical="center"/>
    </xf>
    <xf numFmtId="175" fontId="55" fillId="0" borderId="3" xfId="0" applyNumberFormat="1" applyFont="1" applyFill="1" applyBorder="1" applyAlignment="1">
      <alignment horizontal="left" vertical="center"/>
    </xf>
    <xf numFmtId="175" fontId="55" fillId="0" borderId="3" xfId="0" applyNumberFormat="1" applyFont="1" applyFill="1" applyBorder="1" applyAlignment="1">
      <alignment horizontal="center" vertical="center"/>
    </xf>
    <xf numFmtId="175" fontId="55" fillId="0" borderId="14" xfId="0" applyNumberFormat="1" applyFont="1" applyFill="1" applyBorder="1" applyAlignment="1">
      <alignment horizontal="left" vertical="center" wrapText="1"/>
    </xf>
    <xf numFmtId="175" fontId="59" fillId="0" borderId="15" xfId="0" applyNumberFormat="1" applyFont="1" applyFill="1" applyBorder="1" applyAlignment="1">
      <alignment horizontal="left" vertical="center" wrapText="1"/>
    </xf>
    <xf numFmtId="175" fontId="59" fillId="0" borderId="16" xfId="0" applyNumberFormat="1" applyFont="1" applyFill="1" applyBorder="1" applyAlignment="1">
      <alignment horizontal="right" vertical="center"/>
    </xf>
    <xf numFmtId="175" fontId="55" fillId="0" borderId="3" xfId="0" applyNumberFormat="1" applyFont="1" applyFill="1" applyBorder="1" applyAlignment="1">
      <alignment vertical="center"/>
    </xf>
    <xf numFmtId="175" fontId="55" fillId="0" borderId="15" xfId="0" applyNumberFormat="1" applyFont="1" applyFill="1" applyBorder="1" applyAlignment="1">
      <alignment vertical="center" wrapText="1"/>
    </xf>
    <xf numFmtId="175" fontId="55" fillId="0" borderId="16" xfId="0" applyNumberFormat="1" applyFont="1" applyFill="1" applyBorder="1" applyAlignment="1">
      <alignment horizontal="center" vertical="center" wrapText="1"/>
    </xf>
    <xf numFmtId="175" fontId="59" fillId="0" borderId="13" xfId="0" applyNumberFormat="1" applyFont="1" applyFill="1" applyBorder="1" applyAlignment="1">
      <alignment horizontal="left" vertical="center" wrapText="1"/>
    </xf>
    <xf numFmtId="49" fontId="55" fillId="0" borderId="15" xfId="0" applyNumberFormat="1" applyFont="1" applyFill="1" applyBorder="1" applyAlignment="1">
      <alignment horizontal="left" vertical="center" wrapText="1"/>
    </xf>
    <xf numFmtId="49" fontId="59" fillId="0" borderId="15" xfId="0" applyNumberFormat="1" applyFont="1" applyFill="1" applyBorder="1" applyAlignment="1">
      <alignment vertical="center" wrapText="1"/>
    </xf>
    <xf numFmtId="175" fontId="55" fillId="0" borderId="16" xfId="0" applyNumberFormat="1" applyFont="1" applyFill="1" applyBorder="1" applyAlignment="1">
      <alignment vertical="center" wrapText="1"/>
    </xf>
    <xf numFmtId="175" fontId="59" fillId="0" borderId="12" xfId="0" applyNumberFormat="1" applyFont="1" applyFill="1" applyBorder="1" applyAlignment="1">
      <alignment horizontal="left" vertical="center" wrapText="1"/>
    </xf>
    <xf numFmtId="175" fontId="60" fillId="0" borderId="0" xfId="0" applyNumberFormat="1" applyFont="1" applyFill="1" applyBorder="1" applyAlignment="1">
      <alignment horizontal="center" vertical="center" wrapText="1"/>
    </xf>
    <xf numFmtId="175" fontId="60" fillId="0" borderId="0" xfId="0" applyNumberFormat="1" applyFont="1" applyFill="1" applyBorder="1" applyAlignment="1">
      <alignment horizontal="center" vertical="center"/>
    </xf>
    <xf numFmtId="175" fontId="56" fillId="0" borderId="0" xfId="0" applyNumberFormat="1" applyFont="1" applyFill="1" applyAlignment="1">
      <alignment horizontal="center" vertical="center"/>
    </xf>
    <xf numFmtId="175" fontId="55" fillId="0" borderId="3" xfId="0" applyNumberFormat="1" applyFont="1" applyFill="1" applyBorder="1" applyAlignment="1">
      <alignment horizontal="center" vertical="center"/>
    </xf>
    <xf numFmtId="175" fontId="55" fillId="0" borderId="3" xfId="0" applyNumberFormat="1" applyFont="1" applyFill="1" applyBorder="1" applyAlignment="1">
      <alignment horizontal="center" vertical="center" wrapText="1"/>
    </xf>
    <xf numFmtId="175" fontId="55" fillId="0" borderId="3" xfId="0" applyNumberFormat="1" applyFont="1" applyFill="1" applyBorder="1" applyAlignment="1">
      <alignment horizontal="center" vertical="center" wrapText="1" shrinkToFit="1"/>
    </xf>
    <xf numFmtId="175" fontId="55" fillId="0" borderId="3" xfId="0" applyNumberFormat="1" applyFont="1" applyFill="1" applyBorder="1" applyAlignment="1">
      <alignment vertical="center" wrapText="1"/>
    </xf>
    <xf numFmtId="175" fontId="55" fillId="0" borderId="3" xfId="0" applyNumberFormat="1" applyFont="1" applyFill="1" applyBorder="1" applyAlignment="1">
      <alignment horizontal="center" vertical="center" wrapText="1"/>
    </xf>
    <xf numFmtId="0" fontId="55" fillId="0" borderId="3" xfId="0" applyFont="1" applyFill="1" applyBorder="1" applyAlignment="1">
      <alignment horizontal="center" vertical="center"/>
    </xf>
    <xf numFmtId="0" fontId="55" fillId="0" borderId="3" xfId="0" applyFont="1" applyFill="1" applyBorder="1" applyAlignment="1">
      <alignment horizontal="center" vertical="center" wrapText="1"/>
    </xf>
    <xf numFmtId="175" fontId="60" fillId="0" borderId="3" xfId="0" applyNumberFormat="1" applyFont="1" applyFill="1" applyBorder="1" applyAlignment="1">
      <alignment horizontal="center" vertical="center" wrapText="1"/>
    </xf>
    <xf numFmtId="175" fontId="60" fillId="0" borderId="3" xfId="0" applyNumberFormat="1" applyFont="1" applyFill="1" applyBorder="1" applyAlignment="1">
      <alignment vertical="center" wrapText="1"/>
    </xf>
    <xf numFmtId="175" fontId="55" fillId="0" borderId="3" xfId="182" applyNumberFormat="1" applyFont="1" applyFill="1" applyBorder="1" applyAlignment="1">
      <alignment vertical="center" wrapText="1"/>
      <protection locked="0"/>
    </xf>
    <xf numFmtId="1" fontId="55" fillId="0" borderId="3" xfId="0" applyNumberFormat="1" applyFont="1" applyFill="1" applyBorder="1" applyAlignment="1">
      <alignment horizontal="center" vertical="center"/>
    </xf>
    <xf numFmtId="175" fontId="58" fillId="0" borderId="3" xfId="182" applyNumberFormat="1" applyFont="1" applyFill="1" applyBorder="1" applyAlignment="1">
      <alignment vertical="center" wrapText="1"/>
      <protection locked="0"/>
    </xf>
    <xf numFmtId="175" fontId="58" fillId="0" borderId="3" xfId="0" applyNumberFormat="1" applyFont="1" applyFill="1" applyBorder="1" applyAlignment="1">
      <alignment horizontal="center" vertical="center" wrapText="1"/>
    </xf>
    <xf numFmtId="175" fontId="61" fillId="0" borderId="3" xfId="0" applyNumberFormat="1" applyFont="1" applyFill="1" applyBorder="1" applyAlignment="1">
      <alignment horizontal="center" vertical="center" wrapText="1"/>
    </xf>
    <xf numFmtId="175" fontId="61" fillId="0" borderId="3" xfId="0" applyNumberFormat="1" applyFont="1" applyFill="1" applyBorder="1" applyAlignment="1">
      <alignment vertical="center" wrapText="1"/>
    </xf>
    <xf numFmtId="176" fontId="58" fillId="0" borderId="3" xfId="0" applyNumberFormat="1" applyFont="1" applyFill="1" applyBorder="1" applyAlignment="1">
      <alignment horizontal="center" vertical="center" wrapText="1"/>
    </xf>
    <xf numFmtId="175" fontId="55" fillId="0" borderId="3" xfId="0" applyNumberFormat="1" applyFont="1" applyFill="1" applyBorder="1" applyAlignment="1">
      <alignment horizontal="right" vertical="center" wrapText="1"/>
    </xf>
    <xf numFmtId="175" fontId="58" fillId="0" borderId="3" xfId="0" applyNumberFormat="1" applyFont="1" applyFill="1" applyBorder="1" applyAlignment="1">
      <alignment horizontal="right" vertical="center" wrapText="1"/>
    </xf>
    <xf numFmtId="175" fontId="60" fillId="0" borderId="3" xfId="0" applyNumberFormat="1" applyFont="1" applyFill="1" applyBorder="1" applyAlignment="1">
      <alignment horizontal="center" vertical="center"/>
    </xf>
    <xf numFmtId="175" fontId="60" fillId="0" borderId="3" xfId="0" applyNumberFormat="1" applyFont="1" applyFill="1" applyBorder="1" applyAlignment="1">
      <alignment vertical="center"/>
    </xf>
    <xf numFmtId="175" fontId="55" fillId="0" borderId="3" xfId="245" applyNumberFormat="1" applyFont="1" applyFill="1" applyBorder="1" applyAlignment="1">
      <alignment horizontal="left" vertical="center" wrapText="1"/>
    </xf>
    <xf numFmtId="3" fontId="55" fillId="0" borderId="3" xfId="0" applyNumberFormat="1" applyFont="1" applyFill="1" applyBorder="1" applyAlignment="1">
      <alignment horizontal="center" vertical="center"/>
    </xf>
    <xf numFmtId="175" fontId="55" fillId="0" borderId="3" xfId="0" applyNumberFormat="1" applyFont="1" applyFill="1" applyBorder="1" applyAlignment="1" applyProtection="1">
      <alignment horizontal="left" vertical="center" wrapText="1"/>
      <protection locked="0"/>
    </xf>
    <xf numFmtId="3" fontId="55" fillId="0" borderId="3" xfId="0" applyNumberFormat="1" applyFont="1" applyFill="1" applyBorder="1" applyAlignment="1">
      <alignment horizontal="center" vertical="center" wrapText="1"/>
    </xf>
    <xf numFmtId="175" fontId="58" fillId="0" borderId="3" xfId="0" applyNumberFormat="1" applyFont="1" applyFill="1" applyBorder="1" applyAlignment="1" applyProtection="1">
      <alignment horizontal="left" vertical="center" wrapText="1"/>
      <protection locked="0"/>
    </xf>
    <xf numFmtId="175" fontId="60" fillId="0" borderId="3" xfId="0" applyNumberFormat="1" applyFont="1" applyFill="1" applyBorder="1" applyAlignment="1" applyProtection="1">
      <alignment horizontal="center"/>
      <protection locked="0"/>
    </xf>
    <xf numFmtId="175" fontId="60" fillId="0" borderId="3" xfId="0" applyNumberFormat="1" applyFont="1" applyFill="1" applyBorder="1" applyAlignment="1" applyProtection="1">
      <protection locked="0"/>
    </xf>
    <xf numFmtId="175" fontId="60" fillId="0" borderId="3" xfId="237" applyNumberFormat="1" applyFont="1" applyFill="1" applyBorder="1" applyAlignment="1">
      <alignment horizontal="center" vertical="center" wrapText="1"/>
    </xf>
    <xf numFmtId="175" fontId="60" fillId="0" borderId="3" xfId="237" applyNumberFormat="1" applyFont="1" applyFill="1" applyBorder="1" applyAlignment="1">
      <alignment vertical="center" wrapText="1"/>
    </xf>
    <xf numFmtId="177" fontId="55" fillId="0" borderId="3" xfId="0" applyNumberFormat="1" applyFont="1" applyFill="1" applyBorder="1" applyAlignment="1">
      <alignment horizontal="center" vertical="center" wrapText="1"/>
    </xf>
    <xf numFmtId="175" fontId="58" fillId="0" borderId="0" xfId="0" applyNumberFormat="1" applyFont="1" applyFill="1" applyBorder="1" applyAlignment="1">
      <alignment vertical="center"/>
    </xf>
    <xf numFmtId="175" fontId="62" fillId="0" borderId="3" xfId="0" applyNumberFormat="1" applyFont="1" applyFill="1" applyBorder="1" applyAlignment="1">
      <alignment horizontal="center" vertical="center" wrapText="1"/>
    </xf>
    <xf numFmtId="175" fontId="63" fillId="0" borderId="3" xfId="0" applyNumberFormat="1" applyFont="1" applyFill="1" applyBorder="1" applyAlignment="1">
      <alignment horizontal="center" vertical="center" wrapText="1"/>
    </xf>
    <xf numFmtId="175" fontId="58" fillId="0" borderId="0" xfId="0" applyNumberFormat="1" applyFont="1" applyFill="1" applyBorder="1" applyAlignment="1" applyProtection="1">
      <alignment horizontal="left" vertical="center"/>
      <protection locked="0"/>
    </xf>
    <xf numFmtId="175" fontId="58" fillId="0" borderId="0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center" vertical="center" wrapText="1"/>
    </xf>
    <xf numFmtId="175" fontId="55" fillId="0" borderId="0" xfId="0" applyNumberFormat="1" applyFont="1" applyFill="1" applyBorder="1" applyAlignment="1">
      <alignment horizontal="right" vertical="center" wrapText="1"/>
    </xf>
    <xf numFmtId="175" fontId="65" fillId="0" borderId="0" xfId="0" applyNumberFormat="1" applyFont="1" applyFill="1" applyBorder="1" applyAlignment="1">
      <alignment vertical="center"/>
    </xf>
    <xf numFmtId="0" fontId="58" fillId="0" borderId="0" xfId="0" applyFont="1" applyFill="1" applyBorder="1" applyAlignment="1">
      <alignment vertical="center"/>
    </xf>
    <xf numFmtId="0" fontId="66" fillId="0" borderId="0" xfId="0" applyFont="1" applyFill="1" applyBorder="1" applyAlignment="1">
      <alignment horizontal="center" vertical="center"/>
    </xf>
    <xf numFmtId="175" fontId="55" fillId="0" borderId="0" xfId="0" applyNumberFormat="1" applyFont="1" applyFill="1" applyBorder="1" applyAlignment="1">
      <alignment horizontal="right" vertical="center"/>
    </xf>
    <xf numFmtId="0" fontId="66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right" vertical="center"/>
    </xf>
    <xf numFmtId="0" fontId="60" fillId="0" borderId="0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55" fillId="0" borderId="3" xfId="0" applyFont="1" applyFill="1" applyBorder="1" applyAlignment="1">
      <alignment horizontal="center" vertical="center"/>
    </xf>
    <xf numFmtId="0" fontId="55" fillId="0" borderId="3" xfId="0" applyFont="1" applyFill="1" applyBorder="1" applyAlignment="1">
      <alignment horizontal="center" vertical="center" wrapText="1"/>
    </xf>
    <xf numFmtId="0" fontId="55" fillId="0" borderId="3" xfId="0" applyFont="1" applyFill="1" applyBorder="1" applyAlignment="1">
      <alignment horizontal="center" vertical="center" wrapText="1" shrinkToFit="1"/>
    </xf>
    <xf numFmtId="0" fontId="55" fillId="0" borderId="3" xfId="0" applyFont="1" applyFill="1" applyBorder="1" applyAlignment="1">
      <alignment horizontal="center" vertical="center" wrapText="1" shrinkToFit="1"/>
    </xf>
    <xf numFmtId="0" fontId="60" fillId="0" borderId="3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vertical="center"/>
    </xf>
    <xf numFmtId="0" fontId="58" fillId="0" borderId="3" xfId="0" applyFont="1" applyFill="1" applyBorder="1" applyAlignment="1">
      <alignment horizontal="left" vertical="center" wrapText="1"/>
    </xf>
    <xf numFmtId="0" fontId="58" fillId="0" borderId="3" xfId="0" applyFont="1" applyFill="1" applyBorder="1" applyAlignment="1">
      <alignment horizontal="center" vertical="center"/>
    </xf>
    <xf numFmtId="167" fontId="67" fillId="0" borderId="3" xfId="0" applyNumberFormat="1" applyFont="1" applyFill="1" applyBorder="1" applyAlignment="1">
      <alignment horizontal="right" vertical="center" wrapText="1"/>
    </xf>
    <xf numFmtId="3" fontId="67" fillId="0" borderId="3" xfId="0" applyNumberFormat="1" applyFont="1" applyFill="1" applyBorder="1" applyAlignment="1">
      <alignment horizontal="right" vertical="center" wrapText="1"/>
    </xf>
    <xf numFmtId="49" fontId="58" fillId="0" borderId="3" xfId="0" applyNumberFormat="1" applyFont="1" applyFill="1" applyBorder="1" applyAlignment="1">
      <alignment horizontal="left" vertical="center" wrapText="1"/>
    </xf>
    <xf numFmtId="0" fontId="55" fillId="0" borderId="3" xfId="0" applyFont="1" applyFill="1" applyBorder="1" applyAlignment="1">
      <alignment horizontal="left" vertical="center" wrapText="1"/>
    </xf>
    <xf numFmtId="167" fontId="59" fillId="0" borderId="3" xfId="0" applyNumberFormat="1" applyFont="1" applyFill="1" applyBorder="1" applyAlignment="1">
      <alignment horizontal="right" vertical="center" wrapText="1"/>
    </xf>
    <xf numFmtId="49" fontId="55" fillId="0" borderId="3" xfId="0" applyNumberFormat="1" applyFont="1" applyFill="1" applyBorder="1" applyAlignment="1">
      <alignment horizontal="left" vertical="center" wrapText="1"/>
    </xf>
    <xf numFmtId="0" fontId="55" fillId="0" borderId="0" xfId="0" applyFont="1" applyFill="1" applyAlignment="1">
      <alignment vertical="center"/>
    </xf>
    <xf numFmtId="177" fontId="55" fillId="0" borderId="0" xfId="0" applyNumberFormat="1" applyFont="1" applyFill="1" applyAlignment="1">
      <alignment vertical="center"/>
    </xf>
    <xf numFmtId="167" fontId="59" fillId="0" borderId="3" xfId="0" applyNumberFormat="1" applyFont="1" applyFill="1" applyBorder="1" applyAlignment="1">
      <alignment horizontal="center" vertical="center" wrapText="1"/>
    </xf>
    <xf numFmtId="175" fontId="67" fillId="0" borderId="3" xfId="0" applyNumberFormat="1" applyFont="1" applyFill="1" applyBorder="1" applyAlignment="1">
      <alignment horizontal="right" vertical="center" wrapText="1"/>
    </xf>
    <xf numFmtId="175" fontId="67" fillId="0" borderId="3" xfId="0" applyNumberFormat="1" applyFont="1" applyFill="1" applyBorder="1" applyAlignment="1">
      <alignment horizontal="center" vertical="center" wrapText="1"/>
    </xf>
    <xf numFmtId="0" fontId="58" fillId="0" borderId="3" xfId="0" applyFont="1" applyFill="1" applyBorder="1" applyAlignment="1">
      <alignment horizontal="center" vertical="center" wrapText="1"/>
    </xf>
    <xf numFmtId="175" fontId="59" fillId="0" borderId="3" xfId="0" applyNumberFormat="1" applyFont="1" applyFill="1" applyBorder="1" applyAlignment="1">
      <alignment horizontal="right" vertical="center" wrapText="1"/>
    </xf>
    <xf numFmtId="178" fontId="55" fillId="0" borderId="0" xfId="0" applyNumberFormat="1" applyFont="1" applyFill="1" applyAlignment="1">
      <alignment vertical="center"/>
    </xf>
    <xf numFmtId="177" fontId="59" fillId="0" borderId="3" xfId="0" applyNumberFormat="1" applyFont="1" applyFill="1" applyBorder="1" applyAlignment="1">
      <alignment horizontal="right" vertical="center" wrapText="1"/>
    </xf>
    <xf numFmtId="3" fontId="62" fillId="0" borderId="3" xfId="0" applyNumberFormat="1" applyFont="1" applyFill="1" applyBorder="1" applyAlignment="1">
      <alignment horizontal="right" vertical="center" wrapText="1"/>
    </xf>
    <xf numFmtId="167" fontId="61" fillId="0" borderId="3" xfId="0" applyNumberFormat="1" applyFont="1" applyFill="1" applyBorder="1" applyAlignment="1">
      <alignment horizontal="right" vertical="center" wrapText="1"/>
    </xf>
    <xf numFmtId="177" fontId="59" fillId="0" borderId="3" xfId="0" applyNumberFormat="1" applyFont="1" applyFill="1" applyBorder="1" applyAlignment="1">
      <alignment horizontal="center" vertical="center" wrapText="1"/>
    </xf>
    <xf numFmtId="177" fontId="55" fillId="0" borderId="3" xfId="0" applyNumberFormat="1" applyFont="1" applyFill="1" applyBorder="1" applyAlignment="1">
      <alignment horizontal="right" vertical="center" wrapText="1"/>
    </xf>
    <xf numFmtId="167" fontId="55" fillId="0" borderId="3" xfId="0" applyNumberFormat="1" applyFont="1" applyFill="1" applyBorder="1" applyAlignment="1">
      <alignment horizontal="center" vertical="center" wrapText="1"/>
    </xf>
    <xf numFmtId="3" fontId="55" fillId="0" borderId="3" xfId="0" applyNumberFormat="1" applyFont="1" applyFill="1" applyBorder="1" applyAlignment="1">
      <alignment horizontal="right" vertical="center" wrapText="1"/>
    </xf>
    <xf numFmtId="179" fontId="55" fillId="0" borderId="3" xfId="0" applyNumberFormat="1" applyFont="1" applyFill="1" applyBorder="1" applyAlignment="1">
      <alignment horizontal="right" vertical="center" wrapText="1"/>
    </xf>
    <xf numFmtId="0" fontId="68" fillId="0" borderId="0" xfId="0" applyFont="1" applyFill="1" applyAlignment="1">
      <alignment vertical="center"/>
    </xf>
    <xf numFmtId="167" fontId="69" fillId="0" borderId="3" xfId="0" applyNumberFormat="1" applyFont="1" applyFill="1" applyBorder="1" applyAlignment="1">
      <alignment horizontal="right" vertical="center" wrapText="1"/>
    </xf>
    <xf numFmtId="177" fontId="58" fillId="0" borderId="3" xfId="0" applyNumberFormat="1" applyFont="1" applyFill="1" applyBorder="1" applyAlignment="1">
      <alignment horizontal="center" vertical="center" wrapText="1"/>
    </xf>
    <xf numFmtId="177" fontId="58" fillId="0" borderId="3" xfId="0" applyNumberFormat="1" applyFont="1" applyFill="1" applyBorder="1" applyAlignment="1">
      <alignment horizontal="right" vertical="center" wrapText="1"/>
    </xf>
    <xf numFmtId="3" fontId="59" fillId="0" borderId="3" xfId="0" applyNumberFormat="1" applyFont="1" applyFill="1" applyBorder="1" applyAlignment="1">
      <alignment horizontal="right" vertical="center" wrapText="1"/>
    </xf>
    <xf numFmtId="167" fontId="55" fillId="0" borderId="3" xfId="0" applyNumberFormat="1" applyFont="1" applyFill="1" applyBorder="1" applyAlignment="1">
      <alignment horizontal="right" vertical="center" wrapText="1"/>
    </xf>
    <xf numFmtId="3" fontId="58" fillId="0" borderId="3" xfId="0" applyNumberFormat="1" applyFont="1" applyFill="1" applyBorder="1" applyAlignment="1">
      <alignment horizontal="right" vertical="center" wrapText="1"/>
    </xf>
    <xf numFmtId="9" fontId="55" fillId="0" borderId="0" xfId="0" applyNumberFormat="1" applyFont="1" applyFill="1" applyAlignment="1">
      <alignment vertical="center"/>
    </xf>
    <xf numFmtId="2" fontId="55" fillId="0" borderId="0" xfId="0" applyNumberFormat="1" applyFont="1" applyFill="1" applyAlignment="1">
      <alignment vertical="center"/>
    </xf>
    <xf numFmtId="175" fontId="59" fillId="0" borderId="3" xfId="0" applyNumberFormat="1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left" vertical="center" wrapText="1"/>
    </xf>
    <xf numFmtId="0" fontId="58" fillId="0" borderId="0" xfId="0" applyFont="1" applyFill="1" applyBorder="1" applyAlignment="1">
      <alignment horizontal="center"/>
    </xf>
    <xf numFmtId="167" fontId="58" fillId="0" borderId="0" xfId="0" applyNumberFormat="1" applyFont="1" applyFill="1" applyBorder="1" applyAlignment="1">
      <alignment horizontal="center" vertical="center" wrapText="1"/>
    </xf>
    <xf numFmtId="49" fontId="58" fillId="0" borderId="0" xfId="0" applyNumberFormat="1" applyFont="1" applyFill="1" applyBorder="1" applyAlignment="1">
      <alignment horizontal="left" vertical="center" wrapText="1"/>
    </xf>
    <xf numFmtId="0" fontId="55" fillId="0" borderId="0" xfId="0" applyFont="1" applyFill="1" applyBorder="1" applyAlignment="1">
      <alignment horizontal="left" vertical="center" wrapText="1"/>
    </xf>
    <xf numFmtId="180" fontId="55" fillId="0" borderId="0" xfId="0" applyNumberFormat="1" applyFont="1" applyFill="1" applyBorder="1" applyAlignment="1">
      <alignment horizontal="center" vertical="center" wrapText="1"/>
    </xf>
    <xf numFmtId="180" fontId="55" fillId="0" borderId="0" xfId="0" applyNumberFormat="1" applyFont="1" applyFill="1" applyBorder="1" applyAlignment="1">
      <alignment horizontal="right" vertical="center" wrapText="1"/>
    </xf>
    <xf numFmtId="0" fontId="70" fillId="0" borderId="0" xfId="0" applyFont="1" applyFill="1" applyBorder="1" applyAlignment="1">
      <alignment horizontal="center" vertical="center" wrapText="1"/>
    </xf>
    <xf numFmtId="180" fontId="55" fillId="0" borderId="0" xfId="0" applyNumberFormat="1" applyFont="1" applyFill="1" applyBorder="1" applyAlignment="1">
      <alignment horizontal="left" vertical="center" wrapText="1"/>
    </xf>
    <xf numFmtId="180" fontId="56" fillId="0" borderId="0" xfId="0" applyNumberFormat="1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left" vertical="center"/>
    </xf>
    <xf numFmtId="0" fontId="55" fillId="0" borderId="0" xfId="0" applyFont="1" applyFill="1" applyAlignment="1">
      <alignment horizontal="right" vertical="center"/>
    </xf>
    <xf numFmtId="3" fontId="55" fillId="0" borderId="0" xfId="0" applyNumberFormat="1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center" vertical="center" wrapText="1" shrinkToFit="1"/>
    </xf>
    <xf numFmtId="0" fontId="59" fillId="0" borderId="3" xfId="0" applyFont="1" applyFill="1" applyBorder="1" applyAlignment="1">
      <alignment horizontal="center" vertical="center" wrapText="1" shrinkToFit="1"/>
    </xf>
    <xf numFmtId="0" fontId="69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left" vertical="center" wrapText="1"/>
    </xf>
    <xf numFmtId="0" fontId="71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175" fontId="69" fillId="0" borderId="3" xfId="0" applyNumberFormat="1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vertical="center"/>
    </xf>
    <xf numFmtId="175" fontId="72" fillId="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180" fontId="69" fillId="0" borderId="0" xfId="0" applyNumberFormat="1" applyFont="1" applyFill="1" applyBorder="1" applyAlignment="1">
      <alignment horizontal="center" vertical="center" wrapText="1"/>
    </xf>
    <xf numFmtId="180" fontId="69" fillId="0" borderId="0" xfId="0" applyNumberFormat="1" applyFont="1" applyFill="1" applyBorder="1" applyAlignment="1">
      <alignment horizontal="right" vertical="center" wrapText="1"/>
    </xf>
    <xf numFmtId="180" fontId="59" fillId="0" borderId="0" xfId="0" applyNumberFormat="1" applyFont="1" applyFill="1" applyBorder="1" applyAlignment="1">
      <alignment horizontal="right" vertical="center" wrapText="1"/>
    </xf>
    <xf numFmtId="180" fontId="69" fillId="0" borderId="0" xfId="0" applyNumberFormat="1" applyFont="1" applyFill="1" applyBorder="1" applyAlignment="1">
      <alignment horizontal="center" vertical="center" wrapText="1"/>
    </xf>
    <xf numFmtId="180" fontId="69" fillId="0" borderId="0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left" vertical="center"/>
    </xf>
    <xf numFmtId="0" fontId="69" fillId="0" borderId="0" xfId="0" applyFont="1" applyFill="1" applyBorder="1" applyAlignment="1">
      <alignment horizontal="left" vertical="center"/>
    </xf>
    <xf numFmtId="0" fontId="69" fillId="0" borderId="0" xfId="0" applyFont="1" applyFill="1" applyBorder="1" applyAlignment="1">
      <alignment vertical="center" wrapText="1"/>
    </xf>
    <xf numFmtId="0" fontId="59" fillId="0" borderId="0" xfId="0" applyFont="1" applyFill="1" applyAlignment="1">
      <alignment vertical="center"/>
    </xf>
    <xf numFmtId="0" fontId="67" fillId="0" borderId="0" xfId="0" applyFont="1" applyFill="1" applyAlignment="1">
      <alignment horizontal="right" vertical="center"/>
    </xf>
    <xf numFmtId="0" fontId="73" fillId="0" borderId="0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59" fillId="0" borderId="3" xfId="245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horizontal="center" vertical="center" wrapText="1" shrinkToFit="1"/>
    </xf>
    <xf numFmtId="0" fontId="59" fillId="0" borderId="3" xfId="0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horizontal="center" vertical="center" wrapText="1"/>
    </xf>
    <xf numFmtId="0" fontId="67" fillId="0" borderId="14" xfId="245" applyFont="1" applyFill="1" applyBorder="1" applyAlignment="1">
      <alignment horizontal="center" vertical="center" wrapText="1"/>
    </xf>
    <xf numFmtId="0" fontId="67" fillId="0" borderId="14" xfId="245" applyFont="1" applyFill="1" applyBorder="1" applyAlignment="1">
      <alignment horizontal="left" vertical="center" wrapText="1"/>
    </xf>
    <xf numFmtId="0" fontId="67" fillId="0" borderId="15" xfId="245" applyFont="1" applyFill="1" applyBorder="1" applyAlignment="1">
      <alignment horizontal="left" vertical="center" wrapText="1"/>
    </xf>
    <xf numFmtId="175" fontId="67" fillId="0" borderId="15" xfId="245" applyNumberFormat="1" applyFont="1" applyFill="1" applyBorder="1" applyAlignment="1">
      <alignment horizontal="left" vertical="center" wrapText="1"/>
    </xf>
    <xf numFmtId="0" fontId="67" fillId="0" borderId="16" xfId="245" applyFont="1" applyFill="1" applyBorder="1" applyAlignment="1">
      <alignment horizontal="left" vertical="center" wrapText="1"/>
    </xf>
    <xf numFmtId="0" fontId="78" fillId="0" borderId="0" xfId="245" applyFont="1" applyFill="1"/>
    <xf numFmtId="0" fontId="67" fillId="0" borderId="17" xfId="0" applyFont="1" applyFill="1" applyBorder="1" applyAlignment="1">
      <alignment horizontal="left" vertical="center" wrapText="1"/>
    </xf>
    <xf numFmtId="0" fontId="67" fillId="0" borderId="17" xfId="0" applyFont="1" applyFill="1" applyBorder="1" applyAlignment="1">
      <alignment horizontal="center" vertical="center"/>
    </xf>
    <xf numFmtId="0" fontId="59" fillId="0" borderId="3" xfId="0" applyFont="1" applyFill="1" applyBorder="1" applyAlignment="1">
      <alignment horizontal="left" vertical="center" wrapText="1"/>
    </xf>
    <xf numFmtId="0" fontId="59" fillId="0" borderId="3" xfId="0" applyFont="1" applyFill="1" applyBorder="1" applyAlignment="1">
      <alignment horizontal="center" vertical="center"/>
    </xf>
    <xf numFmtId="167" fontId="59" fillId="0" borderId="0" xfId="0" applyNumberFormat="1" applyFont="1" applyFill="1" applyAlignment="1">
      <alignment vertical="center"/>
    </xf>
    <xf numFmtId="182" fontId="59" fillId="0" borderId="0" xfId="0" applyNumberFormat="1" applyFont="1" applyFill="1" applyAlignment="1">
      <alignment vertical="center"/>
    </xf>
    <xf numFmtId="175" fontId="67" fillId="0" borderId="16" xfId="245" applyNumberFormat="1" applyFont="1" applyFill="1" applyBorder="1" applyAlignment="1">
      <alignment horizontal="left" vertical="center" wrapText="1"/>
    </xf>
    <xf numFmtId="0" fontId="59" fillId="0" borderId="17" xfId="0" applyFont="1" applyFill="1" applyBorder="1" applyAlignment="1">
      <alignment horizontal="left" vertical="center" wrapText="1"/>
    </xf>
    <xf numFmtId="0" fontId="59" fillId="0" borderId="17" xfId="0" applyFont="1" applyFill="1" applyBorder="1" applyAlignment="1">
      <alignment horizontal="center" vertical="center"/>
    </xf>
    <xf numFmtId="175" fontId="59" fillId="0" borderId="0" xfId="0" applyNumberFormat="1" applyFont="1" applyFill="1" applyAlignment="1">
      <alignment vertical="center"/>
    </xf>
    <xf numFmtId="0" fontId="67" fillId="0" borderId="3" xfId="0" applyFont="1" applyFill="1" applyBorder="1" applyAlignment="1">
      <alignment horizontal="left" vertical="center" wrapText="1"/>
    </xf>
    <xf numFmtId="0" fontId="67" fillId="0" borderId="3" xfId="0" applyFont="1" applyFill="1" applyBorder="1" applyAlignment="1">
      <alignment horizontal="center" vertical="center"/>
    </xf>
    <xf numFmtId="178" fontId="67" fillId="0" borderId="0" xfId="0" applyNumberFormat="1" applyFont="1" applyFill="1" applyBorder="1" applyAlignment="1">
      <alignment horizontal="center" vertical="center" wrapText="1"/>
    </xf>
    <xf numFmtId="178" fontId="67" fillId="0" borderId="0" xfId="0" applyNumberFormat="1" applyFont="1" applyFill="1" applyBorder="1" applyAlignment="1">
      <alignment horizontal="right" vertical="center" wrapText="1"/>
    </xf>
    <xf numFmtId="178" fontId="67" fillId="0" borderId="0" xfId="0" applyNumberFormat="1" applyFont="1" applyFill="1" applyBorder="1" applyAlignment="1">
      <alignment horizontal="right" vertical="center"/>
    </xf>
    <xf numFmtId="0" fontId="67" fillId="0" borderId="0" xfId="0" applyFont="1" applyFill="1" applyAlignment="1">
      <alignment vertical="center"/>
    </xf>
    <xf numFmtId="0" fontId="59" fillId="0" borderId="0" xfId="0" applyFont="1" applyFill="1" applyBorder="1" applyAlignment="1">
      <alignment horizontal="center" vertical="center"/>
    </xf>
    <xf numFmtId="180" fontId="59" fillId="0" borderId="0" xfId="0" applyNumberFormat="1" applyFont="1" applyFill="1" applyBorder="1" applyAlignment="1">
      <alignment horizontal="center" vertical="center" wrapText="1"/>
    </xf>
    <xf numFmtId="180" fontId="74" fillId="0" borderId="0" xfId="0" applyNumberFormat="1" applyFont="1" applyFill="1" applyBorder="1" applyAlignment="1">
      <alignment vertical="center"/>
    </xf>
    <xf numFmtId="0" fontId="67" fillId="0" borderId="12" xfId="0" applyFont="1" applyFill="1" applyBorder="1" applyAlignment="1">
      <alignment vertical="center"/>
    </xf>
    <xf numFmtId="0" fontId="59" fillId="0" borderId="0" xfId="0" applyFont="1" applyFill="1" applyBorder="1" applyAlignment="1">
      <alignment vertical="center"/>
    </xf>
    <xf numFmtId="0" fontId="59" fillId="0" borderId="0" xfId="0" applyFont="1" applyFill="1" applyBorder="1" applyAlignment="1">
      <alignment horizontal="center" vertical="center"/>
    </xf>
    <xf numFmtId="0" fontId="59" fillId="0" borderId="0" xfId="0" applyFont="1" applyFill="1" applyAlignment="1">
      <alignment horizontal="left" vertical="center"/>
    </xf>
    <xf numFmtId="0" fontId="69" fillId="0" borderId="0" xfId="0" applyFont="1" applyFill="1" applyBorder="1" applyAlignment="1">
      <alignment horizontal="center" vertical="center"/>
    </xf>
    <xf numFmtId="0" fontId="59" fillId="0" borderId="0" xfId="0" applyFont="1" applyFill="1" applyAlignment="1">
      <alignment horizontal="center" vertical="center"/>
    </xf>
    <xf numFmtId="1" fontId="59" fillId="0" borderId="0" xfId="0" applyNumberFormat="1" applyFont="1" applyFill="1" applyAlignment="1">
      <alignment horizontal="center" vertical="center"/>
    </xf>
    <xf numFmtId="1" fontId="59" fillId="0" borderId="0" xfId="0" applyNumberFormat="1" applyFont="1" applyFill="1" applyAlignment="1">
      <alignment vertical="center"/>
    </xf>
    <xf numFmtId="175" fontId="59" fillId="0" borderId="0" xfId="0" applyNumberFormat="1" applyFont="1" applyFill="1" applyAlignment="1">
      <alignment horizontal="center" vertical="center"/>
    </xf>
    <xf numFmtId="0" fontId="73" fillId="0" borderId="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right" vertical="center"/>
    </xf>
    <xf numFmtId="175" fontId="69" fillId="0" borderId="3" xfId="0" applyNumberFormat="1" applyFont="1" applyFill="1" applyBorder="1" applyAlignment="1">
      <alignment vertical="center"/>
    </xf>
    <xf numFmtId="0" fontId="75" fillId="0" borderId="3" xfId="0" applyFont="1" applyFill="1" applyBorder="1" applyAlignment="1">
      <alignment horizontal="left" vertical="center" wrapText="1"/>
    </xf>
    <xf numFmtId="0" fontId="79" fillId="0" borderId="3" xfId="0" applyFont="1" applyFill="1" applyBorder="1" applyAlignment="1">
      <alignment horizontal="center" vertical="center" wrapText="1"/>
    </xf>
    <xf numFmtId="175" fontId="79" fillId="0" borderId="3" xfId="0" applyNumberFormat="1" applyFont="1" applyFill="1" applyBorder="1" applyAlignment="1">
      <alignment horizontal="center" vertical="center" wrapText="1"/>
    </xf>
    <xf numFmtId="175" fontId="79" fillId="0" borderId="3" xfId="0" applyNumberFormat="1" applyFont="1" applyFill="1" applyBorder="1" applyAlignment="1">
      <alignment vertical="center"/>
    </xf>
    <xf numFmtId="0" fontId="0" fillId="0" borderId="18" xfId="0" applyFill="1" applyBorder="1"/>
    <xf numFmtId="0" fontId="79" fillId="0" borderId="18" xfId="0" applyFont="1" applyFill="1" applyBorder="1" applyAlignment="1">
      <alignment vertical="center"/>
    </xf>
    <xf numFmtId="0" fontId="79" fillId="0" borderId="19" xfId="0" applyFont="1" applyFill="1" applyBorder="1" applyAlignment="1">
      <alignment vertical="center"/>
    </xf>
    <xf numFmtId="0" fontId="79" fillId="0" borderId="15" xfId="0" applyFont="1" applyFill="1" applyBorder="1" applyAlignment="1">
      <alignment vertical="center"/>
    </xf>
    <xf numFmtId="0" fontId="79" fillId="0" borderId="0" xfId="0" applyFont="1" applyFill="1" applyBorder="1" applyAlignment="1">
      <alignment vertical="center"/>
    </xf>
    <xf numFmtId="0" fontId="76" fillId="0" borderId="3" xfId="0" applyFont="1" applyFill="1" applyBorder="1" applyAlignment="1">
      <alignment horizontal="left" vertical="center" wrapText="1"/>
    </xf>
    <xf numFmtId="175" fontId="71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/>
    </xf>
    <xf numFmtId="175" fontId="59" fillId="0" borderId="3" xfId="0" applyNumberFormat="1" applyFont="1" applyFill="1" applyBorder="1" applyAlignment="1">
      <alignment vertical="center"/>
    </xf>
    <xf numFmtId="175" fontId="71" fillId="0" borderId="3" xfId="0" applyNumberFormat="1" applyFont="1" applyFill="1" applyBorder="1" applyAlignment="1">
      <alignment vertical="center"/>
    </xf>
    <xf numFmtId="0" fontId="71" fillId="0" borderId="3" xfId="0" applyFont="1" applyFill="1" applyBorder="1" applyAlignment="1">
      <alignment horizontal="left" vertical="center"/>
    </xf>
    <xf numFmtId="0" fontId="80" fillId="0" borderId="3" xfId="0" applyFont="1" applyFill="1" applyBorder="1" applyAlignment="1">
      <alignment horizontal="left" vertical="center" wrapText="1"/>
    </xf>
    <xf numFmtId="175" fontId="71" fillId="0" borderId="3" xfId="0" applyNumberFormat="1" applyFont="1" applyFill="1" applyBorder="1" applyAlignment="1">
      <alignment horizontal="right" vertical="center" wrapText="1"/>
    </xf>
    <xf numFmtId="177" fontId="81" fillId="0" borderId="3" xfId="0" applyNumberFormat="1" applyFont="1" applyFill="1" applyBorder="1" applyAlignment="1">
      <alignment vertical="center"/>
    </xf>
    <xf numFmtId="167" fontId="72" fillId="0" borderId="3" xfId="0" applyNumberFormat="1" applyFont="1" applyFill="1" applyBorder="1" applyAlignment="1">
      <alignment horizontal="right" vertical="center" wrapText="1"/>
    </xf>
    <xf numFmtId="167" fontId="82" fillId="0" borderId="3" xfId="0" applyNumberFormat="1" applyFont="1" applyFill="1" applyBorder="1" applyAlignment="1">
      <alignment horizontal="left" vertical="center" wrapText="1"/>
    </xf>
    <xf numFmtId="0" fontId="66" fillId="0" borderId="3" xfId="0" applyFont="1" applyFill="1" applyBorder="1" applyAlignment="1">
      <alignment horizontal="left" vertical="center"/>
    </xf>
    <xf numFmtId="175" fontId="69" fillId="0" borderId="3" xfId="0" applyNumberFormat="1" applyFont="1" applyFill="1" applyBorder="1" applyAlignment="1">
      <alignment horizontal="right" vertical="center" wrapText="1"/>
    </xf>
    <xf numFmtId="0" fontId="55" fillId="0" borderId="3" xfId="0" applyFont="1" applyFill="1" applyBorder="1" applyAlignment="1">
      <alignment horizontal="left" vertical="center"/>
    </xf>
    <xf numFmtId="175" fontId="72" fillId="0" borderId="3" xfId="0" applyNumberFormat="1" applyFont="1" applyFill="1" applyBorder="1" applyAlignment="1">
      <alignment horizontal="right" vertical="center" wrapText="1"/>
    </xf>
    <xf numFmtId="0" fontId="67" fillId="0" borderId="0" xfId="0" applyFont="1" applyFill="1" applyBorder="1" applyAlignment="1">
      <alignment vertical="center"/>
    </xf>
    <xf numFmtId="0" fontId="69" fillId="0" borderId="0" xfId="0" applyFont="1" applyFill="1" applyAlignment="1">
      <alignment vertical="center"/>
    </xf>
    <xf numFmtId="0" fontId="67" fillId="0" borderId="0" xfId="0" applyFont="1" applyFill="1" applyBorder="1" applyAlignment="1">
      <alignment horizontal="center" vertical="center"/>
    </xf>
    <xf numFmtId="0" fontId="67" fillId="0" borderId="12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vertical="center"/>
    </xf>
    <xf numFmtId="0" fontId="59" fillId="0" borderId="0" xfId="0" applyFont="1" applyFill="1" applyBorder="1" applyAlignment="1">
      <alignment vertical="center" wrapText="1"/>
    </xf>
    <xf numFmtId="0" fontId="59" fillId="0" borderId="3" xfId="0" applyFont="1" applyFill="1" applyBorder="1" applyAlignment="1">
      <alignment horizontal="center" vertical="center"/>
    </xf>
    <xf numFmtId="0" fontId="67" fillId="0" borderId="3" xfId="0" applyFont="1" applyFill="1" applyBorder="1" applyAlignment="1">
      <alignment horizontal="left" vertical="center" wrapText="1"/>
    </xf>
    <xf numFmtId="3" fontId="67" fillId="0" borderId="3" xfId="0" applyNumberFormat="1" applyFont="1" applyFill="1" applyBorder="1" applyAlignment="1">
      <alignment horizontal="right" vertical="center" wrapText="1"/>
    </xf>
    <xf numFmtId="181" fontId="67" fillId="0" borderId="3" xfId="0" applyNumberFormat="1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horizontal="left" vertical="center" wrapText="1"/>
    </xf>
    <xf numFmtId="167" fontId="59" fillId="0" borderId="3" xfId="0" applyNumberFormat="1" applyFont="1" applyFill="1" applyBorder="1" applyAlignment="1">
      <alignment horizontal="center" vertical="center" wrapText="1"/>
    </xf>
    <xf numFmtId="181" fontId="59" fillId="0" borderId="3" xfId="0" applyNumberFormat="1" applyFont="1" applyFill="1" applyBorder="1" applyAlignment="1">
      <alignment horizontal="center" vertical="center" wrapText="1"/>
    </xf>
    <xf numFmtId="167" fontId="67" fillId="0" borderId="3" xfId="0" applyNumberFormat="1" applyFont="1" applyFill="1" applyBorder="1" applyAlignment="1">
      <alignment horizontal="right" vertical="center" wrapText="1"/>
    </xf>
    <xf numFmtId="167" fontId="59" fillId="0" borderId="14" xfId="0" applyNumberFormat="1" applyFont="1" applyFill="1" applyBorder="1" applyAlignment="1">
      <alignment horizontal="right" vertical="center" wrapText="1"/>
    </xf>
    <xf numFmtId="167" fontId="59" fillId="0" borderId="3" xfId="0" applyNumberFormat="1" applyFont="1" applyFill="1" applyBorder="1" applyAlignment="1">
      <alignment horizontal="right" vertical="center" wrapText="1"/>
    </xf>
    <xf numFmtId="167" fontId="69" fillId="0" borderId="0" xfId="0" applyNumberFormat="1" applyFont="1" applyFill="1" applyBorder="1" applyAlignment="1">
      <alignment vertical="center"/>
    </xf>
    <xf numFmtId="177" fontId="69" fillId="0" borderId="0" xfId="0" applyNumberFormat="1" applyFont="1" applyFill="1" applyBorder="1" applyAlignment="1">
      <alignment vertical="center"/>
    </xf>
    <xf numFmtId="0" fontId="59" fillId="0" borderId="0" xfId="0" applyFont="1" applyFill="1" applyBorder="1"/>
    <xf numFmtId="0" fontId="59" fillId="0" borderId="0" xfId="0" applyFont="1" applyFill="1" applyBorder="1" applyAlignment="1">
      <alignment horizontal="left" vertical="center" wrapText="1" shrinkToFit="1"/>
    </xf>
    <xf numFmtId="0" fontId="59" fillId="0" borderId="0" xfId="0" applyFont="1" applyFill="1" applyBorder="1" applyAlignment="1">
      <alignment horizontal="justify" vertical="center" wrapText="1" shrinkToFit="1"/>
    </xf>
    <xf numFmtId="0" fontId="67" fillId="0" borderId="0" xfId="0" applyFont="1" applyFill="1" applyBorder="1" applyAlignment="1">
      <alignment horizontal="left" vertical="center" wrapText="1"/>
    </xf>
    <xf numFmtId="1" fontId="59" fillId="0" borderId="3" xfId="0" applyNumberFormat="1" applyFont="1" applyFill="1" applyBorder="1" applyAlignment="1">
      <alignment horizontal="center" vertical="center" wrapText="1"/>
    </xf>
    <xf numFmtId="179" fontId="59" fillId="0" borderId="3" xfId="0" applyNumberFormat="1" applyFont="1" applyFill="1" applyBorder="1" applyAlignment="1">
      <alignment horizontal="center" vertical="center" wrapText="1"/>
    </xf>
    <xf numFmtId="0" fontId="59" fillId="0" borderId="14" xfId="0" applyFont="1" applyFill="1" applyBorder="1" applyAlignment="1">
      <alignment vertical="center" wrapText="1"/>
    </xf>
    <xf numFmtId="178" fontId="59" fillId="0" borderId="3" xfId="0" applyNumberFormat="1" applyFont="1" applyFill="1" applyBorder="1" applyAlignment="1">
      <alignment horizontal="right" vertical="center" wrapText="1"/>
    </xf>
    <xf numFmtId="3" fontId="59" fillId="0" borderId="3" xfId="0" applyNumberFormat="1" applyFont="1" applyFill="1" applyBorder="1" applyAlignment="1">
      <alignment horizontal="right" vertical="center"/>
    </xf>
    <xf numFmtId="178" fontId="67" fillId="0" borderId="3" xfId="0" applyNumberFormat="1" applyFont="1" applyFill="1" applyBorder="1" applyAlignment="1">
      <alignment horizontal="right" vertical="center" wrapText="1"/>
    </xf>
    <xf numFmtId="177" fontId="67" fillId="0" borderId="3" xfId="0" applyNumberFormat="1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right" vertical="center"/>
    </xf>
    <xf numFmtId="1" fontId="59" fillId="0" borderId="0" xfId="0" applyNumberFormat="1" applyFont="1" applyFill="1" applyBorder="1" applyAlignment="1">
      <alignment horizontal="center" vertical="center"/>
    </xf>
    <xf numFmtId="3" fontId="59" fillId="0" borderId="3" xfId="0" applyNumberFormat="1" applyFont="1" applyFill="1" applyBorder="1" applyAlignment="1">
      <alignment horizontal="center" vertical="center"/>
    </xf>
    <xf numFmtId="3" fontId="59" fillId="0" borderId="3" xfId="0" applyNumberFormat="1" applyFont="1" applyFill="1" applyBorder="1" applyAlignment="1">
      <alignment horizontal="center" vertical="center" wrapText="1"/>
    </xf>
    <xf numFmtId="175" fontId="59" fillId="0" borderId="3" xfId="0" applyNumberFormat="1" applyFont="1" applyFill="1" applyBorder="1" applyAlignment="1">
      <alignment horizontal="center" vertical="center" wrapText="1"/>
    </xf>
    <xf numFmtId="180" fontId="59" fillId="0" borderId="3" xfId="0" applyNumberFormat="1" applyFont="1" applyFill="1" applyBorder="1" applyAlignment="1">
      <alignment horizontal="center" vertical="center" wrapText="1"/>
    </xf>
    <xf numFmtId="177" fontId="59" fillId="0" borderId="3" xfId="0" applyNumberFormat="1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 wrapText="1"/>
    </xf>
    <xf numFmtId="177" fontId="67" fillId="0" borderId="3" xfId="0" applyNumberFormat="1" applyFont="1" applyFill="1" applyBorder="1" applyAlignment="1">
      <alignment horizontal="center" vertical="center" wrapText="1"/>
    </xf>
    <xf numFmtId="3" fontId="67" fillId="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right" vertical="center"/>
    </xf>
    <xf numFmtId="175" fontId="67" fillId="0" borderId="3" xfId="0" applyNumberFormat="1" applyFont="1" applyFill="1" applyBorder="1" applyAlignment="1">
      <alignment horizontal="center" vertical="center" wrapText="1"/>
    </xf>
    <xf numFmtId="0" fontId="86" fillId="0" borderId="0" xfId="0" applyFont="1" applyFill="1" applyAlignment="1">
      <alignment horizontal="center" vertical="center"/>
    </xf>
    <xf numFmtId="180" fontId="69" fillId="0" borderId="0" xfId="0" applyNumberFormat="1" applyFont="1" applyFill="1" applyAlignment="1">
      <alignment vertical="center"/>
    </xf>
  </cellXfs>
  <cellStyles count="353">
    <cellStyle name="_Fakt_2" xfId="55" xr:uid="{00000000-0005-0000-0000-00003C000000}"/>
    <cellStyle name="_rozhufrovka 2009" xfId="56" xr:uid="{00000000-0005-0000-0000-00003D000000}"/>
    <cellStyle name="_АТиСТ 5а МТР липень 2008" xfId="57" xr:uid="{00000000-0005-0000-0000-00003E000000}"/>
    <cellStyle name="_ПРГК сводний_" xfId="58" xr:uid="{00000000-0005-0000-0000-00003F000000}"/>
    <cellStyle name="_УТГ" xfId="59" xr:uid="{00000000-0005-0000-0000-000040000000}"/>
    <cellStyle name="_Феодосия 5а МТР липень 2008" xfId="60" xr:uid="{00000000-0005-0000-0000-000041000000}"/>
    <cellStyle name="_ХТГ довідка." xfId="61" xr:uid="{00000000-0005-0000-0000-000042000000}"/>
    <cellStyle name="_Шебелинка 5а МТР липень 2008" xfId="62" xr:uid="{00000000-0005-0000-0000-000043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Акцент1 2" xfId="7" xr:uid="{00000000-0005-0000-0000-00000C000000}"/>
    <cellStyle name="20% - Акцент1 3" xfId="8" xr:uid="{00000000-0005-0000-0000-00000D000000}"/>
    <cellStyle name="20% - Акцент2 2" xfId="9" xr:uid="{00000000-0005-0000-0000-00000E000000}"/>
    <cellStyle name="20% - Акцент2 3" xfId="10" xr:uid="{00000000-0005-0000-0000-00000F000000}"/>
    <cellStyle name="20% - Акцент3 2" xfId="11" xr:uid="{00000000-0005-0000-0000-000010000000}"/>
    <cellStyle name="20% - Акцент3 3" xfId="12" xr:uid="{00000000-0005-0000-0000-000011000000}"/>
    <cellStyle name="20% - Акцент4 2" xfId="13" xr:uid="{00000000-0005-0000-0000-000012000000}"/>
    <cellStyle name="20% - Акцент4 3" xfId="14" xr:uid="{00000000-0005-0000-0000-000013000000}"/>
    <cellStyle name="20% - Акцент5 2" xfId="15" xr:uid="{00000000-0005-0000-0000-000014000000}"/>
    <cellStyle name="20% - Акцент5 3" xfId="16" xr:uid="{00000000-0005-0000-0000-000015000000}"/>
    <cellStyle name="20% - Акцент6 2" xfId="17" xr:uid="{00000000-0005-0000-0000-000016000000}"/>
    <cellStyle name="20% - Акцент6 3" xfId="18" xr:uid="{00000000-0005-0000-0000-000017000000}"/>
    <cellStyle name="40% - Accent1" xfId="19" xr:uid="{00000000-0005-0000-0000-000018000000}"/>
    <cellStyle name="40% - Accent2" xfId="20" xr:uid="{00000000-0005-0000-0000-000019000000}"/>
    <cellStyle name="40% - Accent3" xfId="21" xr:uid="{00000000-0005-0000-0000-00001A000000}"/>
    <cellStyle name="40% - Accent4" xfId="22" xr:uid="{00000000-0005-0000-0000-00001B000000}"/>
    <cellStyle name="40% - Accent5" xfId="23" xr:uid="{00000000-0005-0000-0000-00001C000000}"/>
    <cellStyle name="40% - Accent6" xfId="24" xr:uid="{00000000-0005-0000-0000-00001D000000}"/>
    <cellStyle name="40% - Акцент1 2" xfId="25" xr:uid="{00000000-0005-0000-0000-00001E000000}"/>
    <cellStyle name="40% - Акцент1 3" xfId="26" xr:uid="{00000000-0005-0000-0000-00001F000000}"/>
    <cellStyle name="40% - Акцент2 2" xfId="27" xr:uid="{00000000-0005-0000-0000-000020000000}"/>
    <cellStyle name="40% - Акцент2 3" xfId="28" xr:uid="{00000000-0005-0000-0000-000021000000}"/>
    <cellStyle name="40% - Акцент3 2" xfId="29" xr:uid="{00000000-0005-0000-0000-000022000000}"/>
    <cellStyle name="40% - Акцент3 3" xfId="30" xr:uid="{00000000-0005-0000-0000-000023000000}"/>
    <cellStyle name="40% - Акцент4 2" xfId="31" xr:uid="{00000000-0005-0000-0000-000024000000}"/>
    <cellStyle name="40% - Акцент4 3" xfId="32" xr:uid="{00000000-0005-0000-0000-000025000000}"/>
    <cellStyle name="40% - Акцент5 2" xfId="33" xr:uid="{00000000-0005-0000-0000-000026000000}"/>
    <cellStyle name="40% - Акцент5 3" xfId="34" xr:uid="{00000000-0005-0000-0000-000027000000}"/>
    <cellStyle name="40% - Акцент6 2" xfId="35" xr:uid="{00000000-0005-0000-0000-000028000000}"/>
    <cellStyle name="40% - Акцент6 3" xfId="36" xr:uid="{00000000-0005-0000-0000-000029000000}"/>
    <cellStyle name="60% - Accent1" xfId="37" xr:uid="{00000000-0005-0000-0000-00002A000000}"/>
    <cellStyle name="60% - Accent2" xfId="38" xr:uid="{00000000-0005-0000-0000-00002B000000}"/>
    <cellStyle name="60% - Accent3" xfId="39" xr:uid="{00000000-0005-0000-0000-00002C000000}"/>
    <cellStyle name="60% - Accent4" xfId="40" xr:uid="{00000000-0005-0000-0000-00002D000000}"/>
    <cellStyle name="60% - Accent5" xfId="41" xr:uid="{00000000-0005-0000-0000-00002E000000}"/>
    <cellStyle name="60% - Accent6" xfId="42" xr:uid="{00000000-0005-0000-0000-00002F000000}"/>
    <cellStyle name="60% - Акцент1 2" xfId="43" xr:uid="{00000000-0005-0000-0000-000030000000}"/>
    <cellStyle name="60% - Акцент1 3" xfId="44" xr:uid="{00000000-0005-0000-0000-000031000000}"/>
    <cellStyle name="60% - Акцент2 2" xfId="45" xr:uid="{00000000-0005-0000-0000-000032000000}"/>
    <cellStyle name="60% - Акцент2 3" xfId="46" xr:uid="{00000000-0005-0000-0000-000033000000}"/>
    <cellStyle name="60% - Акцент3 2" xfId="47" xr:uid="{00000000-0005-0000-0000-000034000000}"/>
    <cellStyle name="60% - Акцент3 3" xfId="48" xr:uid="{00000000-0005-0000-0000-000035000000}"/>
    <cellStyle name="60% - Акцент4 2" xfId="49" xr:uid="{00000000-0005-0000-0000-000036000000}"/>
    <cellStyle name="60% - Акцент4 3" xfId="50" xr:uid="{00000000-0005-0000-0000-000037000000}"/>
    <cellStyle name="60% - Акцент5 2" xfId="51" xr:uid="{00000000-0005-0000-0000-000038000000}"/>
    <cellStyle name="60% - Акцент5 3" xfId="52" xr:uid="{00000000-0005-0000-0000-000039000000}"/>
    <cellStyle name="60% - Акцент6 2" xfId="53" xr:uid="{00000000-0005-0000-0000-00003A000000}"/>
    <cellStyle name="60% - Акцент6 3" xfId="54" xr:uid="{00000000-0005-0000-0000-00003B000000}"/>
    <cellStyle name="Accent1" xfId="63" xr:uid="{00000000-0005-0000-0000-000044000000}"/>
    <cellStyle name="Accent2" xfId="64" xr:uid="{00000000-0005-0000-0000-000045000000}"/>
    <cellStyle name="Accent3" xfId="65" xr:uid="{00000000-0005-0000-0000-000046000000}"/>
    <cellStyle name="Accent4" xfId="66" xr:uid="{00000000-0005-0000-0000-000047000000}"/>
    <cellStyle name="Accent5" xfId="67" xr:uid="{00000000-0005-0000-0000-000048000000}"/>
    <cellStyle name="Accent6" xfId="68" xr:uid="{00000000-0005-0000-0000-000049000000}"/>
    <cellStyle name="Bad 1" xfId="69" xr:uid="{00000000-0005-0000-0000-00004A000000}"/>
    <cellStyle name="Calculation" xfId="70" xr:uid="{00000000-0005-0000-0000-00004B000000}"/>
    <cellStyle name="Check Cell" xfId="71" xr:uid="{00000000-0005-0000-0000-00004C000000}"/>
    <cellStyle name="Column-Header" xfId="72" xr:uid="{00000000-0005-0000-0000-00004D000000}"/>
    <cellStyle name="Column-Header 2" xfId="73" xr:uid="{00000000-0005-0000-0000-00004E000000}"/>
    <cellStyle name="Column-Header 3" xfId="74" xr:uid="{00000000-0005-0000-0000-00004F000000}"/>
    <cellStyle name="Column-Header 4" xfId="75" xr:uid="{00000000-0005-0000-0000-000050000000}"/>
    <cellStyle name="Column-Header 5" xfId="76" xr:uid="{00000000-0005-0000-0000-000051000000}"/>
    <cellStyle name="Column-Header 6" xfId="77" xr:uid="{00000000-0005-0000-0000-000052000000}"/>
    <cellStyle name="Column-Header 7" xfId="78" xr:uid="{00000000-0005-0000-0000-000053000000}"/>
    <cellStyle name="Column-Header 7 2" xfId="79" xr:uid="{00000000-0005-0000-0000-000054000000}"/>
    <cellStyle name="Column-Header 8" xfId="80" xr:uid="{00000000-0005-0000-0000-000055000000}"/>
    <cellStyle name="Column-Header 8 2" xfId="81" xr:uid="{00000000-0005-0000-0000-000056000000}"/>
    <cellStyle name="Column-Header 9" xfId="82" xr:uid="{00000000-0005-0000-0000-000057000000}"/>
    <cellStyle name="Column-Header 9 2" xfId="83" xr:uid="{00000000-0005-0000-0000-000058000000}"/>
    <cellStyle name="Column-Header_Zvit rux-koshtiv 2010 Департамент " xfId="84" xr:uid="{00000000-0005-0000-0000-000059000000}"/>
    <cellStyle name="Comma_2005_03_15-Финансовый_БГ" xfId="85" xr:uid="{00000000-0005-0000-0000-00005A000000}"/>
    <cellStyle name="Define-Column" xfId="86" xr:uid="{00000000-0005-0000-0000-00005B000000}"/>
    <cellStyle name="Define-Column 10" xfId="87" xr:uid="{00000000-0005-0000-0000-00005C000000}"/>
    <cellStyle name="Define-Column 2" xfId="88" xr:uid="{00000000-0005-0000-0000-00005D000000}"/>
    <cellStyle name="Define-Column 3" xfId="89" xr:uid="{00000000-0005-0000-0000-00005E000000}"/>
    <cellStyle name="Define-Column 4" xfId="90" xr:uid="{00000000-0005-0000-0000-00005F000000}"/>
    <cellStyle name="Define-Column 5" xfId="91" xr:uid="{00000000-0005-0000-0000-000060000000}"/>
    <cellStyle name="Define-Column 6" xfId="92" xr:uid="{00000000-0005-0000-0000-000061000000}"/>
    <cellStyle name="Define-Column 7" xfId="93" xr:uid="{00000000-0005-0000-0000-000062000000}"/>
    <cellStyle name="Define-Column 7 2" xfId="94" xr:uid="{00000000-0005-0000-0000-000063000000}"/>
    <cellStyle name="Define-Column 7 3" xfId="95" xr:uid="{00000000-0005-0000-0000-000064000000}"/>
    <cellStyle name="Define-Column 8" xfId="96" xr:uid="{00000000-0005-0000-0000-000065000000}"/>
    <cellStyle name="Define-Column 8 2" xfId="97" xr:uid="{00000000-0005-0000-0000-000066000000}"/>
    <cellStyle name="Define-Column 8 3" xfId="98" xr:uid="{00000000-0005-0000-0000-000067000000}"/>
    <cellStyle name="Define-Column 9" xfId="99" xr:uid="{00000000-0005-0000-0000-000068000000}"/>
    <cellStyle name="Define-Column 9 2" xfId="100" xr:uid="{00000000-0005-0000-0000-000069000000}"/>
    <cellStyle name="Define-Column 9 3" xfId="101" xr:uid="{00000000-0005-0000-0000-00006A000000}"/>
    <cellStyle name="Define-Column_Zvit rux-koshtiv 2010 Департамент " xfId="102" xr:uid="{00000000-0005-0000-0000-00006B000000}"/>
    <cellStyle name="Explanatory Text" xfId="103" xr:uid="{00000000-0005-0000-0000-00006C000000}"/>
    <cellStyle name="FS10" xfId="104" xr:uid="{00000000-0005-0000-0000-00006D000000}"/>
    <cellStyle name="Good 2" xfId="105" xr:uid="{00000000-0005-0000-0000-00006E000000}"/>
    <cellStyle name="Heading 1 3" xfId="106" xr:uid="{00000000-0005-0000-0000-00006F000000}"/>
    <cellStyle name="Heading 2 4" xfId="107" xr:uid="{00000000-0005-0000-0000-000070000000}"/>
    <cellStyle name="Heading 3" xfId="108" xr:uid="{00000000-0005-0000-0000-000071000000}"/>
    <cellStyle name="Heading 4" xfId="109" xr:uid="{00000000-0005-0000-0000-000072000000}"/>
    <cellStyle name="Hyperlink 2" xfId="110" xr:uid="{00000000-0005-0000-0000-000073000000}"/>
    <cellStyle name="Input" xfId="111" xr:uid="{00000000-0005-0000-0000-000074000000}"/>
    <cellStyle name="Level0" xfId="112" xr:uid="{00000000-0005-0000-0000-000075000000}"/>
    <cellStyle name="Level0 10" xfId="113" xr:uid="{00000000-0005-0000-0000-000076000000}"/>
    <cellStyle name="Level0 2" xfId="114" xr:uid="{00000000-0005-0000-0000-000077000000}"/>
    <cellStyle name="Level0 2 2" xfId="115" xr:uid="{00000000-0005-0000-0000-000078000000}"/>
    <cellStyle name="Level0 3" xfId="116" xr:uid="{00000000-0005-0000-0000-000079000000}"/>
    <cellStyle name="Level0 3 2" xfId="117" xr:uid="{00000000-0005-0000-0000-00007A000000}"/>
    <cellStyle name="Level0 4" xfId="118" xr:uid="{00000000-0005-0000-0000-00007B000000}"/>
    <cellStyle name="Level0 4 2" xfId="119" xr:uid="{00000000-0005-0000-0000-00007C000000}"/>
    <cellStyle name="Level0 5" xfId="120" xr:uid="{00000000-0005-0000-0000-00007D000000}"/>
    <cellStyle name="Level0 6" xfId="121" xr:uid="{00000000-0005-0000-0000-00007E000000}"/>
    <cellStyle name="Level0 7" xfId="122" xr:uid="{00000000-0005-0000-0000-00007F000000}"/>
    <cellStyle name="Level0 7 2" xfId="123" xr:uid="{00000000-0005-0000-0000-000080000000}"/>
    <cellStyle name="Level0 7 3" xfId="124" xr:uid="{00000000-0005-0000-0000-000081000000}"/>
    <cellStyle name="Level0 8" xfId="125" xr:uid="{00000000-0005-0000-0000-000082000000}"/>
    <cellStyle name="Level0 8 2" xfId="126" xr:uid="{00000000-0005-0000-0000-000083000000}"/>
    <cellStyle name="Level0 8 3" xfId="127" xr:uid="{00000000-0005-0000-0000-000084000000}"/>
    <cellStyle name="Level0 9" xfId="128" xr:uid="{00000000-0005-0000-0000-000085000000}"/>
    <cellStyle name="Level0 9 2" xfId="129" xr:uid="{00000000-0005-0000-0000-000086000000}"/>
    <cellStyle name="Level0 9 3" xfId="130" xr:uid="{00000000-0005-0000-0000-000087000000}"/>
    <cellStyle name="Level0_Zvit rux-koshtiv 2010 Департамент " xfId="131" xr:uid="{00000000-0005-0000-0000-000088000000}"/>
    <cellStyle name="Level1" xfId="132" xr:uid="{00000000-0005-0000-0000-000089000000}"/>
    <cellStyle name="Level1 2" xfId="133" xr:uid="{00000000-0005-0000-0000-00008A000000}"/>
    <cellStyle name="Level1-Numbers" xfId="134" xr:uid="{00000000-0005-0000-0000-00008B000000}"/>
    <cellStyle name="Level1-Numbers 2" xfId="135" xr:uid="{00000000-0005-0000-0000-00008C000000}"/>
    <cellStyle name="Level1-Numbers-Hide" xfId="136" xr:uid="{00000000-0005-0000-0000-00008D000000}"/>
    <cellStyle name="Level2" xfId="137" xr:uid="{00000000-0005-0000-0000-00008E000000}"/>
    <cellStyle name="Level2 2" xfId="138" xr:uid="{00000000-0005-0000-0000-00008F000000}"/>
    <cellStyle name="Level2-Hide" xfId="139" xr:uid="{00000000-0005-0000-0000-000090000000}"/>
    <cellStyle name="Level2-Hide 2" xfId="140" xr:uid="{00000000-0005-0000-0000-000091000000}"/>
    <cellStyle name="Level2-Numbers" xfId="141" xr:uid="{00000000-0005-0000-0000-000092000000}"/>
    <cellStyle name="Level2-Numbers 2" xfId="142" xr:uid="{00000000-0005-0000-0000-000093000000}"/>
    <cellStyle name="Level2-Numbers-Hide" xfId="143" xr:uid="{00000000-0005-0000-0000-000094000000}"/>
    <cellStyle name="Level3" xfId="144" xr:uid="{00000000-0005-0000-0000-000095000000}"/>
    <cellStyle name="Level3 2" xfId="145" xr:uid="{00000000-0005-0000-0000-000096000000}"/>
    <cellStyle name="Level3 3" xfId="146" xr:uid="{00000000-0005-0000-0000-000097000000}"/>
    <cellStyle name="Level3_План департамент_2010_1207" xfId="154" xr:uid="{00000000-0005-0000-0000-00009F000000}"/>
    <cellStyle name="Level3-Hide" xfId="147" xr:uid="{00000000-0005-0000-0000-000098000000}"/>
    <cellStyle name="Level3-Hide 2" xfId="148" xr:uid="{00000000-0005-0000-0000-000099000000}"/>
    <cellStyle name="Level3-Numbers" xfId="149" xr:uid="{00000000-0005-0000-0000-00009A000000}"/>
    <cellStyle name="Level3-Numbers 2" xfId="150" xr:uid="{00000000-0005-0000-0000-00009B000000}"/>
    <cellStyle name="Level3-Numbers 3" xfId="151" xr:uid="{00000000-0005-0000-0000-00009C000000}"/>
    <cellStyle name="Level3-Numbers_План департамент_2010_1207" xfId="153" xr:uid="{00000000-0005-0000-0000-00009E000000}"/>
    <cellStyle name="Level3-Numbers-Hide" xfId="152" xr:uid="{00000000-0005-0000-0000-00009D000000}"/>
    <cellStyle name="Level4" xfId="155" xr:uid="{00000000-0005-0000-0000-0000A0000000}"/>
    <cellStyle name="Level4 2" xfId="156" xr:uid="{00000000-0005-0000-0000-0000A1000000}"/>
    <cellStyle name="Level4-Hide" xfId="157" xr:uid="{00000000-0005-0000-0000-0000A2000000}"/>
    <cellStyle name="Level4-Hide 2" xfId="158" xr:uid="{00000000-0005-0000-0000-0000A3000000}"/>
    <cellStyle name="Level4-Numbers" xfId="159" xr:uid="{00000000-0005-0000-0000-0000A4000000}"/>
    <cellStyle name="Level4-Numbers 2" xfId="160" xr:uid="{00000000-0005-0000-0000-0000A5000000}"/>
    <cellStyle name="Level4-Numbers-Hide" xfId="161" xr:uid="{00000000-0005-0000-0000-0000A6000000}"/>
    <cellStyle name="Level5" xfId="162" xr:uid="{00000000-0005-0000-0000-0000A7000000}"/>
    <cellStyle name="Level5 2" xfId="163" xr:uid="{00000000-0005-0000-0000-0000A8000000}"/>
    <cellStyle name="Level5-Hide" xfId="164" xr:uid="{00000000-0005-0000-0000-0000A9000000}"/>
    <cellStyle name="Level5-Hide 2" xfId="165" xr:uid="{00000000-0005-0000-0000-0000AA000000}"/>
    <cellStyle name="Level5-Numbers" xfId="166" xr:uid="{00000000-0005-0000-0000-0000AB000000}"/>
    <cellStyle name="Level5-Numbers 2" xfId="167" xr:uid="{00000000-0005-0000-0000-0000AC000000}"/>
    <cellStyle name="Level5-Numbers-Hide" xfId="168" xr:uid="{00000000-0005-0000-0000-0000AD000000}"/>
    <cellStyle name="Level6" xfId="169" xr:uid="{00000000-0005-0000-0000-0000AE000000}"/>
    <cellStyle name="Level6 2" xfId="170" xr:uid="{00000000-0005-0000-0000-0000AF000000}"/>
    <cellStyle name="Level6-Hide" xfId="171" xr:uid="{00000000-0005-0000-0000-0000B0000000}"/>
    <cellStyle name="Level6-Hide 2" xfId="172" xr:uid="{00000000-0005-0000-0000-0000B1000000}"/>
    <cellStyle name="Level6-Numbers" xfId="173" xr:uid="{00000000-0005-0000-0000-0000B2000000}"/>
    <cellStyle name="Level6-Numbers 2" xfId="174" xr:uid="{00000000-0005-0000-0000-0000B3000000}"/>
    <cellStyle name="Level7" xfId="175" xr:uid="{00000000-0005-0000-0000-0000B4000000}"/>
    <cellStyle name="Level7-Hide" xfId="176" xr:uid="{00000000-0005-0000-0000-0000B5000000}"/>
    <cellStyle name="Level7-Numbers" xfId="177" xr:uid="{00000000-0005-0000-0000-0000B6000000}"/>
    <cellStyle name="Linked Cell" xfId="178" xr:uid="{00000000-0005-0000-0000-0000B7000000}"/>
    <cellStyle name="Neutral 5" xfId="179" xr:uid="{00000000-0005-0000-0000-0000B8000000}"/>
    <cellStyle name="Normal 2" xfId="180" xr:uid="{00000000-0005-0000-0000-0000B9000000}"/>
    <cellStyle name="Normal_2005_03_15-Финансовый_БГ" xfId="181" xr:uid="{00000000-0005-0000-0000-0000BA000000}"/>
    <cellStyle name="Normal_GSE DCF_Model_31_07_09 final" xfId="182" xr:uid="{00000000-0005-0000-0000-0000BB000000}"/>
    <cellStyle name="Note 6" xfId="183" xr:uid="{00000000-0005-0000-0000-0000BC000000}"/>
    <cellStyle name="Number-Cells" xfId="184" xr:uid="{00000000-0005-0000-0000-0000BD000000}"/>
    <cellStyle name="Number-Cells-Column2" xfId="185" xr:uid="{00000000-0005-0000-0000-0000BE000000}"/>
    <cellStyle name="Number-Cells-Column5" xfId="186" xr:uid="{00000000-0005-0000-0000-0000BF000000}"/>
    <cellStyle name="Output" xfId="187" xr:uid="{00000000-0005-0000-0000-0000C0000000}"/>
    <cellStyle name="Row-Header" xfId="188" xr:uid="{00000000-0005-0000-0000-0000C1000000}"/>
    <cellStyle name="Row-Header 2" xfId="189" xr:uid="{00000000-0005-0000-0000-0000C2000000}"/>
    <cellStyle name="Title" xfId="190" xr:uid="{00000000-0005-0000-0000-0000C3000000}"/>
    <cellStyle name="Total" xfId="191" xr:uid="{00000000-0005-0000-0000-0000C4000000}"/>
    <cellStyle name="Warning Text" xfId="192" xr:uid="{00000000-0005-0000-0000-0000C5000000}"/>
    <cellStyle name="Акцент1 2" xfId="193" xr:uid="{00000000-0005-0000-0000-0000C6000000}"/>
    <cellStyle name="Акцент1 3" xfId="194" xr:uid="{00000000-0005-0000-0000-0000C7000000}"/>
    <cellStyle name="Акцент2 2" xfId="195" xr:uid="{00000000-0005-0000-0000-0000C8000000}"/>
    <cellStyle name="Акцент2 3" xfId="196" xr:uid="{00000000-0005-0000-0000-0000C9000000}"/>
    <cellStyle name="Акцент3 2" xfId="197" xr:uid="{00000000-0005-0000-0000-0000CA000000}"/>
    <cellStyle name="Акцент3 3" xfId="198" xr:uid="{00000000-0005-0000-0000-0000CB000000}"/>
    <cellStyle name="Акцент4 2" xfId="199" xr:uid="{00000000-0005-0000-0000-0000CC000000}"/>
    <cellStyle name="Акцент4 3" xfId="200" xr:uid="{00000000-0005-0000-0000-0000CD000000}"/>
    <cellStyle name="Акцент5 2" xfId="201" xr:uid="{00000000-0005-0000-0000-0000CE000000}"/>
    <cellStyle name="Акцент5 3" xfId="202" xr:uid="{00000000-0005-0000-0000-0000CF000000}"/>
    <cellStyle name="Акцент6 2" xfId="203" xr:uid="{00000000-0005-0000-0000-0000D0000000}"/>
    <cellStyle name="Акцент6 3" xfId="204" xr:uid="{00000000-0005-0000-0000-0000D1000000}"/>
    <cellStyle name="Ввод  2" xfId="205" xr:uid="{00000000-0005-0000-0000-0000D2000000}"/>
    <cellStyle name="Ввод  3" xfId="206" xr:uid="{00000000-0005-0000-0000-0000D3000000}"/>
    <cellStyle name="Вывод 2" xfId="207" xr:uid="{00000000-0005-0000-0000-0000D4000000}"/>
    <cellStyle name="Вывод 3" xfId="208" xr:uid="{00000000-0005-0000-0000-0000D5000000}"/>
    <cellStyle name="Вычисление 2" xfId="209" xr:uid="{00000000-0005-0000-0000-0000D6000000}"/>
    <cellStyle name="Вычисление 3" xfId="210" xr:uid="{00000000-0005-0000-0000-0000D7000000}"/>
    <cellStyle name="Денежный 2" xfId="211" xr:uid="{00000000-0005-0000-0000-0000D8000000}"/>
    <cellStyle name="Заголовок 1 2" xfId="212" xr:uid="{00000000-0005-0000-0000-0000D9000000}"/>
    <cellStyle name="Заголовок 1 3" xfId="213" xr:uid="{00000000-0005-0000-0000-0000DA000000}"/>
    <cellStyle name="Заголовок 2 2" xfId="214" xr:uid="{00000000-0005-0000-0000-0000DB000000}"/>
    <cellStyle name="Заголовок 2 3" xfId="215" xr:uid="{00000000-0005-0000-0000-0000DC000000}"/>
    <cellStyle name="Заголовок 3 2" xfId="216" xr:uid="{00000000-0005-0000-0000-0000DD000000}"/>
    <cellStyle name="Заголовок 3 3" xfId="217" xr:uid="{00000000-0005-0000-0000-0000DE000000}"/>
    <cellStyle name="Заголовок 4 2" xfId="218" xr:uid="{00000000-0005-0000-0000-0000DF000000}"/>
    <cellStyle name="Заголовок 4 3" xfId="219" xr:uid="{00000000-0005-0000-0000-0000E0000000}"/>
    <cellStyle name="Итог 2" xfId="220" xr:uid="{00000000-0005-0000-0000-0000E1000000}"/>
    <cellStyle name="Итог 3" xfId="221" xr:uid="{00000000-0005-0000-0000-0000E2000000}"/>
    <cellStyle name="Контрольная ячейка 2" xfId="222" xr:uid="{00000000-0005-0000-0000-0000E3000000}"/>
    <cellStyle name="Контрольная ячейка 3" xfId="223" xr:uid="{00000000-0005-0000-0000-0000E4000000}"/>
    <cellStyle name="Название 2" xfId="224" xr:uid="{00000000-0005-0000-0000-0000E5000000}"/>
    <cellStyle name="Название 3" xfId="225" xr:uid="{00000000-0005-0000-0000-0000E6000000}"/>
    <cellStyle name="Нейтральный 2" xfId="226" xr:uid="{00000000-0005-0000-0000-0000E7000000}"/>
    <cellStyle name="Нейтральный 3" xfId="227" xr:uid="{00000000-0005-0000-0000-0000E8000000}"/>
    <cellStyle name="Обычный" xfId="0" builtinId="0"/>
    <cellStyle name="Обычный 10" xfId="228" xr:uid="{00000000-0005-0000-0000-0000E9000000}"/>
    <cellStyle name="Обычный 11" xfId="229" xr:uid="{00000000-0005-0000-0000-0000EA000000}"/>
    <cellStyle name="Обычный 12" xfId="230" xr:uid="{00000000-0005-0000-0000-0000EB000000}"/>
    <cellStyle name="Обычный 13" xfId="231" xr:uid="{00000000-0005-0000-0000-0000EC000000}"/>
    <cellStyle name="Обычный 14" xfId="232" xr:uid="{00000000-0005-0000-0000-0000ED000000}"/>
    <cellStyle name="Обычный 15" xfId="233" xr:uid="{00000000-0005-0000-0000-0000EE000000}"/>
    <cellStyle name="Обычный 16" xfId="234" xr:uid="{00000000-0005-0000-0000-0000EF000000}"/>
    <cellStyle name="Обычный 17" xfId="235" xr:uid="{00000000-0005-0000-0000-0000F0000000}"/>
    <cellStyle name="Обычный 18" xfId="236" xr:uid="{00000000-0005-0000-0000-0000F1000000}"/>
    <cellStyle name="Обычный 2" xfId="237" xr:uid="{00000000-0005-0000-0000-0000F2000000}"/>
    <cellStyle name="Обычный 2 10" xfId="238" xr:uid="{00000000-0005-0000-0000-0000F3000000}"/>
    <cellStyle name="Обычный 2 11" xfId="239" xr:uid="{00000000-0005-0000-0000-0000F4000000}"/>
    <cellStyle name="Обычный 2 12" xfId="240" xr:uid="{00000000-0005-0000-0000-0000F5000000}"/>
    <cellStyle name="Обычный 2 13" xfId="241" xr:uid="{00000000-0005-0000-0000-0000F6000000}"/>
    <cellStyle name="Обычный 2 14" xfId="242" xr:uid="{00000000-0005-0000-0000-0000F7000000}"/>
    <cellStyle name="Обычный 2 15" xfId="243" xr:uid="{00000000-0005-0000-0000-0000F8000000}"/>
    <cellStyle name="Обычный 2 16" xfId="244" xr:uid="{00000000-0005-0000-0000-0000F9000000}"/>
    <cellStyle name="Обычный 2 2" xfId="245" xr:uid="{00000000-0005-0000-0000-0000FA000000}"/>
    <cellStyle name="Обычный 2 2 2" xfId="246" xr:uid="{00000000-0005-0000-0000-0000FB000000}"/>
    <cellStyle name="Обычный 2 2 3" xfId="247" xr:uid="{00000000-0005-0000-0000-0000FC000000}"/>
    <cellStyle name="Обычный 2 2_Расшифровка прочих" xfId="248" xr:uid="{00000000-0005-0000-0000-0000FD000000}"/>
    <cellStyle name="Обычный 2 3" xfId="249" xr:uid="{00000000-0005-0000-0000-0000FE000000}"/>
    <cellStyle name="Обычный 2 4" xfId="250" xr:uid="{00000000-0005-0000-0000-0000FF000000}"/>
    <cellStyle name="Обычный 2 5" xfId="251" xr:uid="{00000000-0005-0000-0000-000000010000}"/>
    <cellStyle name="Обычный 2 6" xfId="252" xr:uid="{00000000-0005-0000-0000-000001010000}"/>
    <cellStyle name="Обычный 2 7" xfId="253" xr:uid="{00000000-0005-0000-0000-000002010000}"/>
    <cellStyle name="Обычный 2 8" xfId="254" xr:uid="{00000000-0005-0000-0000-000003010000}"/>
    <cellStyle name="Обычный 2 9" xfId="255" xr:uid="{00000000-0005-0000-0000-000004010000}"/>
    <cellStyle name="Обычный 2_2604-2010" xfId="256" xr:uid="{00000000-0005-0000-0000-000005010000}"/>
    <cellStyle name="Обычный 3" xfId="257" xr:uid="{00000000-0005-0000-0000-000006010000}"/>
    <cellStyle name="Обычный 3 10" xfId="258" xr:uid="{00000000-0005-0000-0000-000007010000}"/>
    <cellStyle name="Обычный 3 11" xfId="259" xr:uid="{00000000-0005-0000-0000-000008010000}"/>
    <cellStyle name="Обычный 3 12" xfId="260" xr:uid="{00000000-0005-0000-0000-000009010000}"/>
    <cellStyle name="Обычный 3 13" xfId="261" xr:uid="{00000000-0005-0000-0000-00000A010000}"/>
    <cellStyle name="Обычный 3 14" xfId="262" xr:uid="{00000000-0005-0000-0000-00000B010000}"/>
    <cellStyle name="Обычный 3 2" xfId="263" xr:uid="{00000000-0005-0000-0000-00000C010000}"/>
    <cellStyle name="Обычный 3 3" xfId="264" xr:uid="{00000000-0005-0000-0000-00000D010000}"/>
    <cellStyle name="Обычный 3 4" xfId="265" xr:uid="{00000000-0005-0000-0000-00000E010000}"/>
    <cellStyle name="Обычный 3 5" xfId="266" xr:uid="{00000000-0005-0000-0000-00000F010000}"/>
    <cellStyle name="Обычный 3 6" xfId="267" xr:uid="{00000000-0005-0000-0000-000010010000}"/>
    <cellStyle name="Обычный 3 7" xfId="268" xr:uid="{00000000-0005-0000-0000-000011010000}"/>
    <cellStyle name="Обычный 3 8" xfId="269" xr:uid="{00000000-0005-0000-0000-000012010000}"/>
    <cellStyle name="Обычный 3 9" xfId="270" xr:uid="{00000000-0005-0000-0000-000013010000}"/>
    <cellStyle name="Обычный 3_Дефицит_7 млрд_0608_бс" xfId="271" xr:uid="{00000000-0005-0000-0000-000014010000}"/>
    <cellStyle name="Обычный 4" xfId="272" xr:uid="{00000000-0005-0000-0000-000015010000}"/>
    <cellStyle name="Обычный 5" xfId="273" xr:uid="{00000000-0005-0000-0000-000016010000}"/>
    <cellStyle name="Обычный 5 2" xfId="274" xr:uid="{00000000-0005-0000-0000-000017010000}"/>
    <cellStyle name="Обычный 6" xfId="275" xr:uid="{00000000-0005-0000-0000-000018010000}"/>
    <cellStyle name="Обычный 6 2" xfId="276" xr:uid="{00000000-0005-0000-0000-000019010000}"/>
    <cellStyle name="Обычный 6 3" xfId="277" xr:uid="{00000000-0005-0000-0000-00001A010000}"/>
    <cellStyle name="Обычный 6 4" xfId="278" xr:uid="{00000000-0005-0000-0000-00001B010000}"/>
    <cellStyle name="Обычный 6_Дефицит_7 млрд_0608_бс" xfId="279" xr:uid="{00000000-0005-0000-0000-00001C010000}"/>
    <cellStyle name="Обычный 7" xfId="280" xr:uid="{00000000-0005-0000-0000-00001D010000}"/>
    <cellStyle name="Обычный 7 2" xfId="281" xr:uid="{00000000-0005-0000-0000-00001E010000}"/>
    <cellStyle name="Обычный 8" xfId="282" xr:uid="{00000000-0005-0000-0000-00001F010000}"/>
    <cellStyle name="Обычный 9" xfId="283" xr:uid="{00000000-0005-0000-0000-000020010000}"/>
    <cellStyle name="Обычный 9 2" xfId="284" xr:uid="{00000000-0005-0000-0000-000021010000}"/>
    <cellStyle name="Плохой 2" xfId="285" xr:uid="{00000000-0005-0000-0000-000022010000}"/>
    <cellStyle name="Плохой 3" xfId="286" xr:uid="{00000000-0005-0000-0000-000023010000}"/>
    <cellStyle name="Пояснение 2" xfId="287" xr:uid="{00000000-0005-0000-0000-000024010000}"/>
    <cellStyle name="Пояснение 3" xfId="288" xr:uid="{00000000-0005-0000-0000-000025010000}"/>
    <cellStyle name="Примечание 2" xfId="289" xr:uid="{00000000-0005-0000-0000-000026010000}"/>
    <cellStyle name="Примечание 3" xfId="290" xr:uid="{00000000-0005-0000-0000-000027010000}"/>
    <cellStyle name="Процентный 2" xfId="291" xr:uid="{00000000-0005-0000-0000-000028010000}"/>
    <cellStyle name="Процентный 2 10" xfId="292" xr:uid="{00000000-0005-0000-0000-000029010000}"/>
    <cellStyle name="Процентный 2 11" xfId="293" xr:uid="{00000000-0005-0000-0000-00002A010000}"/>
    <cellStyle name="Процентный 2 12" xfId="294" xr:uid="{00000000-0005-0000-0000-00002B010000}"/>
    <cellStyle name="Процентный 2 13" xfId="295" xr:uid="{00000000-0005-0000-0000-00002C010000}"/>
    <cellStyle name="Процентный 2 14" xfId="296" xr:uid="{00000000-0005-0000-0000-00002D010000}"/>
    <cellStyle name="Процентный 2 15" xfId="297" xr:uid="{00000000-0005-0000-0000-00002E010000}"/>
    <cellStyle name="Процентный 2 16" xfId="298" xr:uid="{00000000-0005-0000-0000-00002F010000}"/>
    <cellStyle name="Процентный 2 2" xfId="299" xr:uid="{00000000-0005-0000-0000-000030010000}"/>
    <cellStyle name="Процентный 2 3" xfId="300" xr:uid="{00000000-0005-0000-0000-000031010000}"/>
    <cellStyle name="Процентный 2 4" xfId="301" xr:uid="{00000000-0005-0000-0000-000032010000}"/>
    <cellStyle name="Процентный 2 5" xfId="302" xr:uid="{00000000-0005-0000-0000-000033010000}"/>
    <cellStyle name="Процентный 2 6" xfId="303" xr:uid="{00000000-0005-0000-0000-000034010000}"/>
    <cellStyle name="Процентный 2 7" xfId="304" xr:uid="{00000000-0005-0000-0000-000035010000}"/>
    <cellStyle name="Процентный 2 8" xfId="305" xr:uid="{00000000-0005-0000-0000-000036010000}"/>
    <cellStyle name="Процентный 2 9" xfId="306" xr:uid="{00000000-0005-0000-0000-000037010000}"/>
    <cellStyle name="Процентный 3" xfId="307" xr:uid="{00000000-0005-0000-0000-000038010000}"/>
    <cellStyle name="Процентный 4" xfId="308" xr:uid="{00000000-0005-0000-0000-000039010000}"/>
    <cellStyle name="Процентный 4 2" xfId="309" xr:uid="{00000000-0005-0000-0000-00003A010000}"/>
    <cellStyle name="Связанная ячейка 2" xfId="310" xr:uid="{00000000-0005-0000-0000-00003B010000}"/>
    <cellStyle name="Связанная ячейка 3" xfId="311" xr:uid="{00000000-0005-0000-0000-00003C010000}"/>
    <cellStyle name="Стиль 1" xfId="312" xr:uid="{00000000-0005-0000-0000-00003D010000}"/>
    <cellStyle name="Стиль 1 2" xfId="313" xr:uid="{00000000-0005-0000-0000-00003E010000}"/>
    <cellStyle name="Стиль 1 3" xfId="314" xr:uid="{00000000-0005-0000-0000-00003F010000}"/>
    <cellStyle name="Стиль 1 4" xfId="315" xr:uid="{00000000-0005-0000-0000-000040010000}"/>
    <cellStyle name="Стиль 1 5" xfId="316" xr:uid="{00000000-0005-0000-0000-000041010000}"/>
    <cellStyle name="Стиль 1 6" xfId="317" xr:uid="{00000000-0005-0000-0000-000042010000}"/>
    <cellStyle name="Стиль 1 7" xfId="318" xr:uid="{00000000-0005-0000-0000-000043010000}"/>
    <cellStyle name="Текст предупреждения 2" xfId="319" xr:uid="{00000000-0005-0000-0000-000044010000}"/>
    <cellStyle name="Текст предупреждения 3" xfId="320" xr:uid="{00000000-0005-0000-0000-000045010000}"/>
    <cellStyle name="Тысячи [0]_1.62" xfId="321" xr:uid="{00000000-0005-0000-0000-000046010000}"/>
    <cellStyle name="Тысячи_1.62" xfId="322" xr:uid="{00000000-0005-0000-0000-000047010000}"/>
    <cellStyle name="Финансовый 2" xfId="323" xr:uid="{00000000-0005-0000-0000-000048010000}"/>
    <cellStyle name="Финансовый 2 10" xfId="324" xr:uid="{00000000-0005-0000-0000-000049010000}"/>
    <cellStyle name="Финансовый 2 11" xfId="325" xr:uid="{00000000-0005-0000-0000-00004A010000}"/>
    <cellStyle name="Финансовый 2 12" xfId="326" xr:uid="{00000000-0005-0000-0000-00004B010000}"/>
    <cellStyle name="Финансовый 2 13" xfId="327" xr:uid="{00000000-0005-0000-0000-00004C010000}"/>
    <cellStyle name="Финансовый 2 14" xfId="328" xr:uid="{00000000-0005-0000-0000-00004D010000}"/>
    <cellStyle name="Финансовый 2 15" xfId="329" xr:uid="{00000000-0005-0000-0000-00004E010000}"/>
    <cellStyle name="Финансовый 2 16" xfId="330" xr:uid="{00000000-0005-0000-0000-00004F010000}"/>
    <cellStyle name="Финансовый 2 17" xfId="331" xr:uid="{00000000-0005-0000-0000-000050010000}"/>
    <cellStyle name="Финансовый 2 2" xfId="332" xr:uid="{00000000-0005-0000-0000-000051010000}"/>
    <cellStyle name="Финансовый 2 3" xfId="333" xr:uid="{00000000-0005-0000-0000-000052010000}"/>
    <cellStyle name="Финансовый 2 4" xfId="334" xr:uid="{00000000-0005-0000-0000-000053010000}"/>
    <cellStyle name="Финансовый 2 5" xfId="335" xr:uid="{00000000-0005-0000-0000-000054010000}"/>
    <cellStyle name="Финансовый 2 6" xfId="336" xr:uid="{00000000-0005-0000-0000-000055010000}"/>
    <cellStyle name="Финансовый 2 7" xfId="337" xr:uid="{00000000-0005-0000-0000-000056010000}"/>
    <cellStyle name="Финансовый 2 8" xfId="338" xr:uid="{00000000-0005-0000-0000-000057010000}"/>
    <cellStyle name="Финансовый 2 9" xfId="339" xr:uid="{00000000-0005-0000-0000-000058010000}"/>
    <cellStyle name="Финансовый 3" xfId="340" xr:uid="{00000000-0005-0000-0000-000059010000}"/>
    <cellStyle name="Финансовый 3 2" xfId="341" xr:uid="{00000000-0005-0000-0000-00005A010000}"/>
    <cellStyle name="Финансовый 4" xfId="342" xr:uid="{00000000-0005-0000-0000-00005B010000}"/>
    <cellStyle name="Финансовый 4 2" xfId="343" xr:uid="{00000000-0005-0000-0000-00005C010000}"/>
    <cellStyle name="Финансовый 4 3" xfId="344" xr:uid="{00000000-0005-0000-0000-00005D010000}"/>
    <cellStyle name="Финансовый 5" xfId="345" xr:uid="{00000000-0005-0000-0000-00005E010000}"/>
    <cellStyle name="Финансовый 6" xfId="346" xr:uid="{00000000-0005-0000-0000-00005F010000}"/>
    <cellStyle name="Финансовый 7" xfId="347" xr:uid="{00000000-0005-0000-0000-000060010000}"/>
    <cellStyle name="Хороший 2" xfId="348" xr:uid="{00000000-0005-0000-0000-000061010000}"/>
    <cellStyle name="Хороший 3" xfId="349" xr:uid="{00000000-0005-0000-0000-000062010000}"/>
    <cellStyle name="числовой" xfId="352" xr:uid="{00000000-0005-0000-0000-000065010000}"/>
    <cellStyle name="Ю" xfId="350" xr:uid="{00000000-0005-0000-0000-000063010000}"/>
    <cellStyle name="Ю-FreeSet_10" xfId="351" xr:uid="{00000000-0005-0000-0000-00006401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83"/>
  <sheetViews>
    <sheetView topLeftCell="A116" zoomScale="70" zoomScaleNormal="70" workbookViewId="0">
      <selection activeCell="F126" sqref="F126"/>
    </sheetView>
  </sheetViews>
  <sheetFormatPr defaultColWidth="9.140625" defaultRowHeight="20.25"/>
  <cols>
    <col min="1" max="1" width="73.28515625" style="260" customWidth="1"/>
    <col min="2" max="2" width="15.28515625" style="263" customWidth="1"/>
    <col min="3" max="5" width="18" style="263" customWidth="1"/>
    <col min="6" max="6" width="16.7109375" style="260" customWidth="1"/>
    <col min="7" max="7" width="20.7109375" style="260" customWidth="1"/>
    <col min="8" max="8" width="21.42578125" style="260" customWidth="1"/>
    <col min="9" max="9" width="22.28515625" style="260" customWidth="1"/>
    <col min="10" max="10" width="16" style="260" hidden="1" customWidth="1"/>
    <col min="11" max="11" width="10" style="260" customWidth="1"/>
    <col min="12" max="12" width="9.5703125" style="260" customWidth="1"/>
    <col min="13" max="14" width="9.140625" style="260"/>
    <col min="15" max="15" width="10.5703125" style="260" customWidth="1"/>
    <col min="16" max="1024" width="9.140625" style="260"/>
    <col min="1025" max="16384" width="9.140625" style="261"/>
  </cols>
  <sheetData>
    <row r="1" spans="1:10">
      <c r="A1" s="259"/>
      <c r="B1" s="259"/>
      <c r="C1" s="259"/>
      <c r="D1" s="259"/>
      <c r="E1" s="259"/>
      <c r="F1" s="259"/>
      <c r="G1" s="259"/>
      <c r="H1" s="259"/>
      <c r="I1" s="259"/>
    </row>
    <row r="2" spans="1:10" s="260" customFormat="1" ht="18.75" customHeight="1">
      <c r="A2" s="262"/>
      <c r="B2" s="262"/>
      <c r="C2" s="263"/>
      <c r="F2" s="260" t="s">
        <v>0</v>
      </c>
    </row>
    <row r="3" spans="1:10" s="260" customFormat="1">
      <c r="A3" s="262"/>
      <c r="B3" s="262"/>
      <c r="C3" s="263"/>
      <c r="F3" s="260" t="s">
        <v>1</v>
      </c>
    </row>
    <row r="4" spans="1:10" ht="17.25" customHeight="1">
      <c r="A4" s="262"/>
      <c r="B4" s="262"/>
      <c r="D4" s="264"/>
      <c r="E4" s="264"/>
      <c r="F4" s="260" t="s">
        <v>2</v>
      </c>
    </row>
    <row r="5" spans="1:10" ht="18" customHeight="1">
      <c r="A5" s="262"/>
      <c r="B5" s="262"/>
      <c r="D5" s="264"/>
      <c r="E5" s="264"/>
      <c r="J5" s="265"/>
    </row>
    <row r="6" spans="1:10" ht="18.75" customHeight="1">
      <c r="A6" s="262"/>
      <c r="B6" s="262"/>
      <c r="D6" s="264"/>
      <c r="E6" s="264"/>
      <c r="F6" s="266"/>
      <c r="J6" s="267"/>
    </row>
    <row r="7" spans="1:10" ht="18.75" customHeight="1">
      <c r="A7" s="263"/>
      <c r="D7" s="264"/>
      <c r="E7" s="264"/>
      <c r="F7" s="264"/>
      <c r="G7" s="267"/>
      <c r="H7" s="267"/>
      <c r="I7" s="267"/>
      <c r="J7" s="267"/>
    </row>
    <row r="8" spans="1:10" ht="18.75" customHeight="1">
      <c r="D8" s="264"/>
      <c r="E8" s="264"/>
      <c r="F8" s="264"/>
      <c r="G8" s="268"/>
      <c r="H8" s="268"/>
      <c r="I8" s="268"/>
      <c r="J8" s="268"/>
    </row>
    <row r="9" spans="1:10" ht="18.75" customHeight="1">
      <c r="A9" s="260" t="s">
        <v>3</v>
      </c>
      <c r="B9" s="264"/>
      <c r="F9" s="269"/>
      <c r="G9" s="268" t="s">
        <v>4</v>
      </c>
      <c r="H9" s="268"/>
      <c r="I9" s="268"/>
      <c r="J9" s="268"/>
    </row>
    <row r="10" spans="1:10">
      <c r="B10" s="264"/>
      <c r="C10" s="270"/>
      <c r="D10" s="269"/>
      <c r="E10" s="269"/>
      <c r="F10" s="269"/>
      <c r="G10" s="271"/>
      <c r="H10" s="271"/>
      <c r="I10" s="271"/>
      <c r="J10" s="271"/>
    </row>
    <row r="11" spans="1:10" ht="18.75" customHeight="1">
      <c r="A11" s="271" t="s">
        <v>5</v>
      </c>
      <c r="B11" s="271"/>
      <c r="C11" s="272"/>
      <c r="D11" s="272"/>
      <c r="E11" s="272"/>
      <c r="F11" s="273"/>
      <c r="G11" s="274"/>
      <c r="H11" s="274"/>
      <c r="I11" s="274"/>
      <c r="J11" s="274"/>
    </row>
    <row r="12" spans="1:10" ht="20.25" customHeight="1">
      <c r="A12" s="267"/>
      <c r="D12" s="260"/>
      <c r="E12" s="260"/>
      <c r="F12" s="275"/>
      <c r="G12" s="271"/>
      <c r="H12" s="271"/>
      <c r="I12" s="271"/>
      <c r="J12" s="271"/>
    </row>
    <row r="13" spans="1:10" ht="19.5" customHeight="1">
      <c r="A13" s="276"/>
      <c r="B13" s="277" t="s">
        <v>6</v>
      </c>
      <c r="C13" s="276"/>
      <c r="F13" s="264"/>
      <c r="G13" s="274"/>
      <c r="H13" s="274"/>
      <c r="I13" s="274"/>
      <c r="J13" s="274"/>
    </row>
    <row r="14" spans="1:10" ht="19.5" customHeight="1">
      <c r="A14" s="259" t="s">
        <v>7</v>
      </c>
      <c r="B14" s="259"/>
      <c r="F14" s="264"/>
      <c r="G14" s="271"/>
      <c r="H14" s="271"/>
      <c r="I14" s="271"/>
      <c r="J14" s="271"/>
    </row>
    <row r="15" spans="1:10" ht="19.5" customHeight="1">
      <c r="A15" s="259"/>
      <c r="B15" s="259"/>
      <c r="C15" s="270"/>
      <c r="D15" s="264"/>
      <c r="E15" s="264"/>
      <c r="F15" s="264"/>
      <c r="G15" s="278"/>
      <c r="H15" s="278"/>
      <c r="I15" s="278"/>
      <c r="J15" s="278"/>
    </row>
    <row r="16" spans="1:10" ht="16.5" customHeight="1">
      <c r="A16" s="259"/>
      <c r="B16" s="259"/>
      <c r="C16" s="270"/>
      <c r="D16" s="264"/>
      <c r="E16" s="264"/>
      <c r="F16" s="264"/>
      <c r="G16" s="267"/>
      <c r="H16" s="267"/>
      <c r="I16" s="267"/>
      <c r="J16" s="267"/>
    </row>
    <row r="17" spans="1:10" ht="16.5" customHeight="1">
      <c r="A17" s="263"/>
      <c r="C17" s="270"/>
      <c r="D17" s="264"/>
      <c r="E17" s="264"/>
      <c r="F17" s="264"/>
      <c r="G17" s="267"/>
      <c r="H17" s="267"/>
      <c r="I17" s="267"/>
      <c r="J17" s="267"/>
    </row>
    <row r="18" spans="1:10" ht="18.75" customHeight="1">
      <c r="A18" s="268" t="s">
        <v>8</v>
      </c>
      <c r="B18" s="268"/>
      <c r="D18" s="264"/>
      <c r="E18" s="264"/>
      <c r="F18" s="264"/>
      <c r="G18" s="268" t="s">
        <v>8</v>
      </c>
      <c r="H18" s="268"/>
      <c r="I18" s="268"/>
      <c r="J18" s="268"/>
    </row>
    <row r="19" spans="1:10" ht="15.75" customHeight="1">
      <c r="D19" s="264"/>
      <c r="E19" s="264"/>
      <c r="F19" s="264"/>
      <c r="I19" s="263"/>
      <c r="J19" s="263"/>
    </row>
    <row r="20" spans="1:10" ht="27.75" customHeight="1">
      <c r="A20" s="279" t="s">
        <v>9</v>
      </c>
      <c r="B20" s="279"/>
      <c r="E20" s="263" t="s">
        <v>10</v>
      </c>
      <c r="F20" s="269"/>
      <c r="G20" s="280" t="s">
        <v>11</v>
      </c>
      <c r="H20" s="276"/>
      <c r="I20" s="276"/>
      <c r="J20" s="263"/>
    </row>
    <row r="21" spans="1:10" ht="21" customHeight="1">
      <c r="A21" s="281"/>
      <c r="B21" s="281"/>
      <c r="F21" s="275"/>
    </row>
    <row r="22" spans="1:10" ht="27" customHeight="1">
      <c r="A22" s="282"/>
      <c r="B22" s="277" t="s">
        <v>12</v>
      </c>
      <c r="C22" s="276"/>
      <c r="F22" s="275"/>
      <c r="G22" s="283" t="s">
        <v>13</v>
      </c>
      <c r="H22" s="283"/>
      <c r="I22" s="283"/>
      <c r="J22" s="283"/>
    </row>
    <row r="23" spans="1:10" ht="15.75" customHeight="1">
      <c r="A23" s="259" t="s">
        <v>7</v>
      </c>
      <c r="B23" s="259"/>
      <c r="F23" s="275"/>
      <c r="G23" s="284" t="s">
        <v>7</v>
      </c>
      <c r="H23" s="284"/>
      <c r="I23" s="284"/>
      <c r="J23" s="284"/>
    </row>
    <row r="24" spans="1:10" ht="15.75" customHeight="1">
      <c r="G24" s="278"/>
      <c r="H24" s="278"/>
      <c r="I24" s="278"/>
      <c r="J24" s="278"/>
    </row>
    <row r="25" spans="1:10">
      <c r="C25" s="285"/>
      <c r="D25" s="286"/>
      <c r="E25" s="286"/>
      <c r="F25" s="275"/>
      <c r="G25" s="278"/>
      <c r="H25" s="278"/>
      <c r="I25" s="278"/>
      <c r="J25" s="278"/>
    </row>
    <row r="26" spans="1:10" s="260" customFormat="1" ht="21" customHeight="1">
      <c r="C26" s="270"/>
      <c r="D26" s="287"/>
      <c r="E26" s="287"/>
      <c r="F26" s="287"/>
    </row>
    <row r="27" spans="1:10" s="260" customFormat="1" ht="21" customHeight="1">
      <c r="C27" s="270"/>
      <c r="D27" s="287"/>
      <c r="E27" s="287"/>
      <c r="F27" s="287"/>
      <c r="H27" s="288"/>
      <c r="I27" s="288"/>
      <c r="J27" s="288"/>
    </row>
    <row r="28" spans="1:10" ht="39" customHeight="1">
      <c r="B28" s="270"/>
      <c r="C28" s="270"/>
      <c r="D28" s="270"/>
      <c r="E28" s="270"/>
      <c r="F28" s="270"/>
      <c r="G28" s="263"/>
      <c r="H28" s="263"/>
      <c r="I28" s="263"/>
      <c r="J28" s="263"/>
    </row>
    <row r="29" spans="1:10" ht="25.5" customHeight="1">
      <c r="A29" s="289"/>
      <c r="B29" s="290"/>
      <c r="C29" s="290"/>
      <c r="D29" s="290"/>
      <c r="E29" s="290"/>
      <c r="F29" s="290"/>
      <c r="G29" s="291"/>
      <c r="H29" s="292" t="s">
        <v>14</v>
      </c>
      <c r="I29" s="293" t="s">
        <v>15</v>
      </c>
      <c r="J29" s="294" t="s">
        <v>16</v>
      </c>
    </row>
    <row r="30" spans="1:10" ht="24.75" customHeight="1">
      <c r="A30" s="295" t="s">
        <v>17</v>
      </c>
      <c r="B30" s="296" t="s">
        <v>18</v>
      </c>
      <c r="C30" s="296"/>
      <c r="D30" s="296"/>
      <c r="E30" s="296"/>
      <c r="F30" s="296"/>
      <c r="G30" s="296"/>
      <c r="H30" s="297"/>
      <c r="I30" s="298" t="s">
        <v>19</v>
      </c>
      <c r="J30" s="294"/>
    </row>
    <row r="31" spans="1:10" ht="24.75" customHeight="1">
      <c r="A31" s="295" t="s">
        <v>20</v>
      </c>
      <c r="B31" s="296" t="s">
        <v>21</v>
      </c>
      <c r="C31" s="296"/>
      <c r="D31" s="296"/>
      <c r="E31" s="296"/>
      <c r="F31" s="296"/>
      <c r="G31" s="299"/>
      <c r="H31" s="297"/>
      <c r="I31" s="298" t="s">
        <v>22</v>
      </c>
      <c r="J31" s="294"/>
    </row>
    <row r="32" spans="1:10" ht="24.75" customHeight="1">
      <c r="A32" s="295" t="s">
        <v>23</v>
      </c>
      <c r="B32" s="296" t="s">
        <v>24</v>
      </c>
      <c r="C32" s="296"/>
      <c r="D32" s="296"/>
      <c r="E32" s="296"/>
      <c r="F32" s="296"/>
      <c r="G32" s="299"/>
      <c r="H32" s="297"/>
      <c r="I32" s="298" t="s">
        <v>25</v>
      </c>
      <c r="J32" s="294"/>
    </row>
    <row r="33" spans="1:10" ht="24.75" customHeight="1">
      <c r="A33" s="295" t="s">
        <v>26</v>
      </c>
      <c r="B33" s="296" t="s">
        <v>27</v>
      </c>
      <c r="C33" s="296"/>
      <c r="D33" s="296"/>
      <c r="E33" s="296"/>
      <c r="F33" s="296"/>
      <c r="G33" s="299"/>
      <c r="H33" s="297"/>
      <c r="I33" s="298" t="s">
        <v>28</v>
      </c>
      <c r="J33" s="294"/>
    </row>
    <row r="34" spans="1:10" ht="24.75" customHeight="1">
      <c r="A34" s="295" t="s">
        <v>29</v>
      </c>
      <c r="B34" s="296" t="s">
        <v>30</v>
      </c>
      <c r="C34" s="296"/>
      <c r="D34" s="296"/>
      <c r="E34" s="296"/>
      <c r="F34" s="296"/>
      <c r="G34" s="299"/>
      <c r="H34" s="297"/>
      <c r="I34" s="298" t="s">
        <v>31</v>
      </c>
      <c r="J34" s="294"/>
    </row>
    <row r="35" spans="1:10" ht="24.75" customHeight="1">
      <c r="A35" s="295" t="s">
        <v>32</v>
      </c>
      <c r="B35" s="296" t="s">
        <v>33</v>
      </c>
      <c r="C35" s="296"/>
      <c r="D35" s="296"/>
      <c r="E35" s="296"/>
      <c r="F35" s="296"/>
      <c r="G35" s="299"/>
      <c r="H35" s="297"/>
      <c r="I35" s="298" t="s">
        <v>34</v>
      </c>
      <c r="J35" s="294"/>
    </row>
    <row r="36" spans="1:10" ht="24.75" customHeight="1">
      <c r="A36" s="295" t="s">
        <v>35</v>
      </c>
      <c r="B36" s="296" t="s">
        <v>36</v>
      </c>
      <c r="C36" s="296"/>
      <c r="D36" s="296"/>
      <c r="E36" s="296"/>
      <c r="F36" s="296"/>
      <c r="G36" s="300" t="s">
        <v>37</v>
      </c>
      <c r="H36" s="300"/>
      <c r="I36" s="298"/>
      <c r="J36" s="294"/>
    </row>
    <row r="37" spans="1:10" ht="24.75" customHeight="1">
      <c r="A37" s="295" t="s">
        <v>38</v>
      </c>
      <c r="B37" s="301" t="s">
        <v>39</v>
      </c>
      <c r="C37" s="301"/>
      <c r="D37" s="301"/>
      <c r="E37" s="301"/>
      <c r="F37" s="301"/>
      <c r="G37" s="300" t="s">
        <v>40</v>
      </c>
      <c r="H37" s="300"/>
      <c r="I37" s="298"/>
      <c r="J37" s="294"/>
    </row>
    <row r="38" spans="1:10" ht="24.75" customHeight="1">
      <c r="A38" s="295" t="s">
        <v>41</v>
      </c>
      <c r="B38" s="302" t="s">
        <v>566</v>
      </c>
      <c r="C38" s="303"/>
      <c r="D38" s="303"/>
      <c r="E38" s="303"/>
      <c r="F38" s="303"/>
      <c r="G38" s="299"/>
      <c r="H38" s="304"/>
      <c r="I38" s="298"/>
      <c r="J38" s="294"/>
    </row>
    <row r="39" spans="1:10" ht="24.75" customHeight="1">
      <c r="A39" s="295" t="s">
        <v>42</v>
      </c>
      <c r="B39" s="305" t="s">
        <v>43</v>
      </c>
      <c r="C39" s="305"/>
      <c r="D39" s="305"/>
      <c r="E39" s="305"/>
      <c r="F39" s="305"/>
      <c r="G39" s="299"/>
      <c r="H39" s="304"/>
      <c r="I39" s="298"/>
      <c r="J39" s="294"/>
    </row>
    <row r="40" spans="1:10" ht="24.75" customHeight="1">
      <c r="A40" s="295" t="s">
        <v>44</v>
      </c>
      <c r="B40" s="296" t="s">
        <v>45</v>
      </c>
      <c r="C40" s="296"/>
      <c r="D40" s="296"/>
      <c r="E40" s="296"/>
      <c r="F40" s="296"/>
      <c r="G40" s="299"/>
      <c r="H40" s="304"/>
      <c r="I40" s="298"/>
      <c r="J40" s="294"/>
    </row>
    <row r="41" spans="1:10" ht="24.75" customHeight="1">
      <c r="A41" s="295" t="s">
        <v>46</v>
      </c>
      <c r="B41" s="296" t="s">
        <v>47</v>
      </c>
      <c r="C41" s="296"/>
      <c r="D41" s="296"/>
      <c r="E41" s="296"/>
      <c r="F41" s="296"/>
      <c r="G41" s="299"/>
      <c r="H41" s="304"/>
      <c r="I41" s="298"/>
      <c r="J41" s="294"/>
    </row>
    <row r="42" spans="1:10" ht="75" customHeight="1">
      <c r="A42" s="306" t="s">
        <v>48</v>
      </c>
      <c r="B42" s="306"/>
      <c r="C42" s="306"/>
      <c r="D42" s="306"/>
      <c r="E42" s="306"/>
      <c r="F42" s="306"/>
      <c r="G42" s="306"/>
      <c r="H42" s="306"/>
      <c r="I42" s="306"/>
      <c r="J42" s="306"/>
    </row>
    <row r="43" spans="1:10" ht="30" customHeight="1">
      <c r="A43" s="307" t="s">
        <v>49</v>
      </c>
      <c r="B43" s="307"/>
      <c r="C43" s="307"/>
      <c r="D43" s="307"/>
      <c r="E43" s="307"/>
      <c r="F43" s="307"/>
      <c r="G43" s="307"/>
      <c r="H43" s="307"/>
      <c r="I43" s="307"/>
      <c r="J43" s="307"/>
    </row>
    <row r="44" spans="1:10" ht="23.25" customHeight="1">
      <c r="B44" s="269"/>
      <c r="C44" s="270"/>
      <c r="D44" s="269"/>
      <c r="E44" s="269"/>
      <c r="F44" s="269"/>
      <c r="G44" s="269"/>
      <c r="H44" s="269"/>
      <c r="I44" s="308" t="s">
        <v>50</v>
      </c>
      <c r="J44" s="269" t="s">
        <v>51</v>
      </c>
    </row>
    <row r="45" spans="1:10" ht="41.25" customHeight="1">
      <c r="A45" s="309" t="s">
        <v>52</v>
      </c>
      <c r="B45" s="310" t="s">
        <v>53</v>
      </c>
      <c r="C45" s="310" t="s">
        <v>54</v>
      </c>
      <c r="D45" s="310" t="s">
        <v>55</v>
      </c>
      <c r="E45" s="311" t="s">
        <v>56</v>
      </c>
      <c r="F45" s="310" t="s">
        <v>57</v>
      </c>
      <c r="G45" s="310" t="s">
        <v>58</v>
      </c>
      <c r="H45" s="310"/>
      <c r="I45" s="310"/>
      <c r="J45" s="312"/>
    </row>
    <row r="46" spans="1:10" ht="77.25" customHeight="1">
      <c r="A46" s="309"/>
      <c r="B46" s="310"/>
      <c r="C46" s="310"/>
      <c r="D46" s="310"/>
      <c r="E46" s="311"/>
      <c r="F46" s="310"/>
      <c r="G46" s="313" t="s">
        <v>59</v>
      </c>
      <c r="H46" s="313" t="s">
        <v>60</v>
      </c>
      <c r="I46" s="313" t="s">
        <v>61</v>
      </c>
      <c r="J46" s="312"/>
    </row>
    <row r="47" spans="1:10" ht="28.5" customHeight="1">
      <c r="A47" s="314">
        <v>1</v>
      </c>
      <c r="B47" s="315">
        <v>2</v>
      </c>
      <c r="C47" s="315">
        <v>3</v>
      </c>
      <c r="D47" s="315">
        <v>4</v>
      </c>
      <c r="E47" s="315">
        <v>5</v>
      </c>
      <c r="F47" s="315">
        <v>6</v>
      </c>
      <c r="G47" s="315">
        <v>7</v>
      </c>
      <c r="H47" s="315">
        <v>8</v>
      </c>
      <c r="I47" s="315">
        <v>9</v>
      </c>
      <c r="J47" s="315"/>
    </row>
    <row r="48" spans="1:10" ht="24.75" customHeight="1">
      <c r="A48" s="316" t="s">
        <v>62</v>
      </c>
      <c r="B48" s="316"/>
      <c r="C48" s="316"/>
      <c r="D48" s="316"/>
      <c r="E48" s="316"/>
      <c r="F48" s="316"/>
      <c r="G48" s="316"/>
      <c r="H48" s="316"/>
      <c r="I48" s="316"/>
      <c r="J48" s="317"/>
    </row>
    <row r="49" spans="1:10" ht="45" customHeight="1">
      <c r="A49" s="318" t="s">
        <v>63</v>
      </c>
      <c r="B49" s="319">
        <v>1000</v>
      </c>
      <c r="C49" s="313">
        <f>'I. Фін результат'!C8</f>
        <v>11180</v>
      </c>
      <c r="D49" s="313">
        <f>'I. Фін результат'!D8</f>
        <v>25700</v>
      </c>
      <c r="E49" s="313">
        <f>'I. Фін результат'!E8</f>
        <v>16000</v>
      </c>
      <c r="F49" s="313">
        <f>'I. Фін результат'!F8</f>
        <v>17088</v>
      </c>
      <c r="G49" s="313">
        <v>27378</v>
      </c>
      <c r="H49" s="313">
        <f>G49*105%</f>
        <v>28746.9</v>
      </c>
      <c r="I49" s="312">
        <f>H49*105%</f>
        <v>30184.245000000003</v>
      </c>
      <c r="J49" s="312"/>
    </row>
    <row r="50" spans="1:10" ht="47.25" customHeight="1">
      <c r="A50" s="318" t="s">
        <v>64</v>
      </c>
      <c r="B50" s="319">
        <v>1010</v>
      </c>
      <c r="C50" s="313">
        <f>'I. Фін результат'!C9</f>
        <v>-10438</v>
      </c>
      <c r="D50" s="313">
        <f>'I. Фін результат'!D9</f>
        <v>-23835</v>
      </c>
      <c r="E50" s="313">
        <f>'I. Фін результат'!E9</f>
        <v>-14946</v>
      </c>
      <c r="F50" s="313">
        <f>'I. Фін результат'!F9</f>
        <v>-16720</v>
      </c>
      <c r="G50" s="313">
        <v>-25417</v>
      </c>
      <c r="H50" s="313">
        <f>G50*105%</f>
        <v>-26687.850000000002</v>
      </c>
      <c r="I50" s="312">
        <f>H50*105%</f>
        <v>-28022.242500000004</v>
      </c>
      <c r="J50" s="312"/>
    </row>
    <row r="51" spans="1:10" ht="28.5" customHeight="1">
      <c r="A51" s="320" t="s">
        <v>65</v>
      </c>
      <c r="B51" s="319">
        <v>1020</v>
      </c>
      <c r="C51" s="321">
        <f t="shared" ref="C51:H51" si="0">SUM(C49:C50)</f>
        <v>742</v>
      </c>
      <c r="D51" s="321">
        <f t="shared" si="0"/>
        <v>1865</v>
      </c>
      <c r="E51" s="321">
        <f t="shared" si="0"/>
        <v>1054</v>
      </c>
      <c r="F51" s="321">
        <f t="shared" si="0"/>
        <v>368</v>
      </c>
      <c r="G51" s="322">
        <f t="shared" si="0"/>
        <v>1961</v>
      </c>
      <c r="H51" s="322">
        <f t="shared" si="0"/>
        <v>2059.0499999999993</v>
      </c>
      <c r="I51" s="323">
        <f>SUM(I49:J50)</f>
        <v>2162.0024999999987</v>
      </c>
      <c r="J51" s="323"/>
    </row>
    <row r="52" spans="1:10" ht="27.75" customHeight="1">
      <c r="A52" s="318" t="s">
        <v>66</v>
      </c>
      <c r="B52" s="319">
        <v>1030</v>
      </c>
      <c r="C52" s="313">
        <f>'I. Фін результат'!C19</f>
        <v>-1079</v>
      </c>
      <c r="D52" s="313">
        <f>'I. Фін результат'!D19</f>
        <v>-1712</v>
      </c>
      <c r="E52" s="313">
        <f>'I. Фін результат'!E19</f>
        <v>-1054</v>
      </c>
      <c r="F52" s="313">
        <f>'I. Фін результат'!F19</f>
        <v>-1350</v>
      </c>
      <c r="G52" s="313">
        <v>-1797</v>
      </c>
      <c r="H52" s="313">
        <f>G52*105%</f>
        <v>-1886.8500000000001</v>
      </c>
      <c r="I52" s="312">
        <f>H52*105%-1</f>
        <v>-1982.1925000000003</v>
      </c>
      <c r="J52" s="312"/>
    </row>
    <row r="53" spans="1:10" ht="27.75" customHeight="1">
      <c r="A53" s="318" t="s">
        <v>67</v>
      </c>
      <c r="B53" s="319">
        <v>1060</v>
      </c>
      <c r="C53" s="313">
        <f>'I. Фін результат'!C40</f>
        <v>0</v>
      </c>
      <c r="D53" s="313">
        <f>'I. Фін результат'!D40</f>
        <v>0</v>
      </c>
      <c r="E53" s="313">
        <f>'I. Фін результат'!E40</f>
        <v>0</v>
      </c>
      <c r="F53" s="313">
        <f>'I. Фін результат'!F40</f>
        <v>0</v>
      </c>
      <c r="G53" s="313">
        <f>F53*105.3%</f>
        <v>0</v>
      </c>
      <c r="H53" s="313">
        <f>G53*105%</f>
        <v>0</v>
      </c>
      <c r="I53" s="312">
        <f>H53*105%</f>
        <v>0</v>
      </c>
      <c r="J53" s="312"/>
    </row>
    <row r="54" spans="1:10" ht="27.75" customHeight="1">
      <c r="A54" s="318" t="s">
        <v>68</v>
      </c>
      <c r="B54" s="319">
        <v>1070</v>
      </c>
      <c r="C54" s="313">
        <f>'I. Фін результат'!C48</f>
        <v>4</v>
      </c>
      <c r="D54" s="313">
        <f>'I. Фін результат'!D48</f>
        <v>0</v>
      </c>
      <c r="E54" s="313">
        <f>'I. Фін результат'!E48</f>
        <v>0</v>
      </c>
      <c r="F54" s="313">
        <f>'I. Фін результат'!F48</f>
        <v>982</v>
      </c>
      <c r="G54" s="313">
        <v>0</v>
      </c>
      <c r="H54" s="313">
        <v>0</v>
      </c>
      <c r="I54" s="312">
        <v>0</v>
      </c>
      <c r="J54" s="312"/>
    </row>
    <row r="55" spans="1:10" ht="27.75" customHeight="1">
      <c r="A55" s="318" t="s">
        <v>69</v>
      </c>
      <c r="B55" s="319">
        <v>1080</v>
      </c>
      <c r="C55" s="313">
        <f>'I. Фін результат'!C52</f>
        <v>0</v>
      </c>
      <c r="D55" s="313">
        <f>'I. Фін результат'!D52</f>
        <v>0</v>
      </c>
      <c r="E55" s="313">
        <f>'I. Фін результат'!E52</f>
        <v>0</v>
      </c>
      <c r="F55" s="313">
        <f>'I. Фін результат'!F52</f>
        <v>0</v>
      </c>
      <c r="G55" s="313">
        <f>F55*105.3%</f>
        <v>0</v>
      </c>
      <c r="H55" s="313">
        <f>G55*105%</f>
        <v>0</v>
      </c>
      <c r="I55" s="312">
        <f>H55*105%</f>
        <v>0</v>
      </c>
      <c r="J55" s="312"/>
    </row>
    <row r="56" spans="1:10" ht="28.5" customHeight="1">
      <c r="A56" s="320" t="s">
        <v>70</v>
      </c>
      <c r="B56" s="319">
        <v>1100</v>
      </c>
      <c r="C56" s="321">
        <f t="shared" ref="C56:J56" si="1">SUM(C51:C55)</f>
        <v>-333</v>
      </c>
      <c r="D56" s="321">
        <f t="shared" si="1"/>
        <v>153</v>
      </c>
      <c r="E56" s="321">
        <f t="shared" si="1"/>
        <v>0</v>
      </c>
      <c r="F56" s="321">
        <f t="shared" si="1"/>
        <v>0</v>
      </c>
      <c r="G56" s="321">
        <f t="shared" si="1"/>
        <v>164</v>
      </c>
      <c r="H56" s="321">
        <f t="shared" si="1"/>
        <v>172.19999999999914</v>
      </c>
      <c r="I56" s="321">
        <f t="shared" si="1"/>
        <v>179.80999999999835</v>
      </c>
      <c r="J56" s="321">
        <f t="shared" si="1"/>
        <v>0</v>
      </c>
    </row>
    <row r="57" spans="1:10" ht="28.5" customHeight="1">
      <c r="A57" s="320" t="s">
        <v>71</v>
      </c>
      <c r="B57" s="319">
        <v>1310</v>
      </c>
      <c r="C57" s="321">
        <f>'I. Фін результат'!C88</f>
        <v>-97</v>
      </c>
      <c r="D57" s="321">
        <f>'I. Фін результат'!D88</f>
        <v>363</v>
      </c>
      <c r="E57" s="321">
        <f>'I. Фін результат'!E88</f>
        <v>172</v>
      </c>
      <c r="F57" s="321">
        <f>'I. Фін результат'!F88</f>
        <v>154</v>
      </c>
      <c r="G57" s="321">
        <f>G56+150</f>
        <v>314</v>
      </c>
      <c r="H57" s="321">
        <f>H56+150</f>
        <v>322.19999999999914</v>
      </c>
      <c r="I57" s="321">
        <f>I56+150</f>
        <v>329.80999999999835</v>
      </c>
      <c r="J57" s="321"/>
    </row>
    <row r="58" spans="1:10" ht="28.5" customHeight="1">
      <c r="A58" s="320" t="s">
        <v>72</v>
      </c>
      <c r="B58" s="319">
        <f>' V. Коефіцієнти'!B9</f>
        <v>5010</v>
      </c>
      <c r="C58" s="324">
        <f t="shared" ref="C58:I58" si="2">(C57/C49)*100</f>
        <v>-0.8676207513416816</v>
      </c>
      <c r="D58" s="324">
        <f t="shared" si="2"/>
        <v>1.4124513618677044</v>
      </c>
      <c r="E58" s="324">
        <f t="shared" si="2"/>
        <v>1.075</v>
      </c>
      <c r="F58" s="324">
        <f t="shared" si="2"/>
        <v>0.90121722846441943</v>
      </c>
      <c r="G58" s="324">
        <f t="shared" si="2"/>
        <v>1.1469062751114032</v>
      </c>
      <c r="H58" s="324">
        <f t="shared" si="2"/>
        <v>1.120816505431887</v>
      </c>
      <c r="I58" s="324">
        <f t="shared" si="2"/>
        <v>1.0926561191111401</v>
      </c>
      <c r="J58" s="321"/>
    </row>
    <row r="59" spans="1:10" ht="27.75" customHeight="1">
      <c r="A59" s="318" t="s">
        <v>73</v>
      </c>
      <c r="B59" s="319">
        <v>1110</v>
      </c>
      <c r="C59" s="313">
        <f>'I. Фін результат'!C60</f>
        <v>0</v>
      </c>
      <c r="D59" s="313">
        <f>'I. Фін результат'!D60</f>
        <v>0</v>
      </c>
      <c r="E59" s="313">
        <f>'I. Фін результат'!E60</f>
        <v>0</v>
      </c>
      <c r="F59" s="313">
        <f>'I. Фін результат'!F60</f>
        <v>0</v>
      </c>
      <c r="G59" s="313">
        <f t="shared" ref="G59:G64" si="3">F59*105.3%</f>
        <v>0</v>
      </c>
      <c r="H59" s="313">
        <f t="shared" ref="H59:I64" si="4">G59*105%</f>
        <v>0</v>
      </c>
      <c r="I59" s="312">
        <f t="shared" si="4"/>
        <v>0</v>
      </c>
      <c r="J59" s="312"/>
    </row>
    <row r="60" spans="1:10" ht="27.75" customHeight="1">
      <c r="A60" s="318" t="s">
        <v>74</v>
      </c>
      <c r="B60" s="319">
        <v>1120</v>
      </c>
      <c r="C60" s="313">
        <f>'I. Фін результат'!C61</f>
        <v>0</v>
      </c>
      <c r="D60" s="325">
        <f>'I. Фін результат'!D61</f>
        <v>0</v>
      </c>
      <c r="E60" s="325">
        <f>'I. Фін результат'!E61</f>
        <v>0</v>
      </c>
      <c r="F60" s="325">
        <f>'I. Фін результат'!F61</f>
        <v>0</v>
      </c>
      <c r="G60" s="313">
        <f t="shared" si="3"/>
        <v>0</v>
      </c>
      <c r="H60" s="313">
        <f t="shared" si="4"/>
        <v>0</v>
      </c>
      <c r="I60" s="312">
        <f t="shared" si="4"/>
        <v>0</v>
      </c>
      <c r="J60" s="312"/>
    </row>
    <row r="61" spans="1:10" ht="27.75" customHeight="1">
      <c r="A61" s="318" t="s">
        <v>75</v>
      </c>
      <c r="B61" s="319">
        <v>1130</v>
      </c>
      <c r="C61" s="313">
        <f>'I. Фін результат'!C62</f>
        <v>0</v>
      </c>
      <c r="D61" s="313">
        <f>'I. Фін результат'!D62</f>
        <v>0</v>
      </c>
      <c r="E61" s="313">
        <f>'I. Фін результат'!E62</f>
        <v>0</v>
      </c>
      <c r="F61" s="313">
        <f>'I. Фін результат'!F62</f>
        <v>0</v>
      </c>
      <c r="G61" s="313">
        <f t="shared" si="3"/>
        <v>0</v>
      </c>
      <c r="H61" s="313">
        <f t="shared" si="4"/>
        <v>0</v>
      </c>
      <c r="I61" s="312">
        <f t="shared" si="4"/>
        <v>0</v>
      </c>
      <c r="J61" s="312"/>
    </row>
    <row r="62" spans="1:10" ht="27.75" customHeight="1">
      <c r="A62" s="318" t="s">
        <v>76</v>
      </c>
      <c r="B62" s="319">
        <v>1140</v>
      </c>
      <c r="C62" s="313">
        <f>'I. Фін результат'!C63</f>
        <v>0</v>
      </c>
      <c r="D62" s="313">
        <f>'I. Фін результат'!D63</f>
        <v>0</v>
      </c>
      <c r="E62" s="313">
        <f>'I. Фін результат'!E63</f>
        <v>0</v>
      </c>
      <c r="F62" s="313">
        <f>'I. Фін результат'!F63</f>
        <v>0</v>
      </c>
      <c r="G62" s="313">
        <f t="shared" si="3"/>
        <v>0</v>
      </c>
      <c r="H62" s="313">
        <f t="shared" si="4"/>
        <v>0</v>
      </c>
      <c r="I62" s="312">
        <f t="shared" si="4"/>
        <v>0</v>
      </c>
      <c r="J62" s="312"/>
    </row>
    <row r="63" spans="1:10" ht="27.75" customHeight="1">
      <c r="A63" s="318" t="s">
        <v>77</v>
      </c>
      <c r="B63" s="319">
        <v>1150</v>
      </c>
      <c r="C63" s="313">
        <f>'I. Фін результат'!C64</f>
        <v>0</v>
      </c>
      <c r="D63" s="313">
        <f>'I. Фін результат'!D64</f>
        <v>0</v>
      </c>
      <c r="E63" s="313">
        <f>'I. Фін результат'!E64</f>
        <v>0</v>
      </c>
      <c r="F63" s="313">
        <f>'I. Фін результат'!F64</f>
        <v>0</v>
      </c>
      <c r="G63" s="313">
        <f t="shared" si="3"/>
        <v>0</v>
      </c>
      <c r="H63" s="313">
        <f t="shared" si="4"/>
        <v>0</v>
      </c>
      <c r="I63" s="312">
        <f t="shared" si="4"/>
        <v>0</v>
      </c>
      <c r="J63" s="312"/>
    </row>
    <row r="64" spans="1:10" ht="27.75" customHeight="1">
      <c r="A64" s="318" t="s">
        <v>78</v>
      </c>
      <c r="B64" s="319">
        <v>1160</v>
      </c>
      <c r="C64" s="313">
        <f>'I. Фін результат'!C67</f>
        <v>0</v>
      </c>
      <c r="D64" s="313">
        <f>'I. Фін результат'!D67</f>
        <v>0</v>
      </c>
      <c r="E64" s="313">
        <f>'I. Фін результат'!E67</f>
        <v>0</v>
      </c>
      <c r="F64" s="313">
        <f>'I. Фін результат'!F67</f>
        <v>0</v>
      </c>
      <c r="G64" s="313">
        <f t="shared" si="3"/>
        <v>0</v>
      </c>
      <c r="H64" s="313">
        <f t="shared" si="4"/>
        <v>0</v>
      </c>
      <c r="I64" s="312">
        <f t="shared" si="4"/>
        <v>0</v>
      </c>
      <c r="J64" s="312"/>
    </row>
    <row r="65" spans="1:13" ht="28.5" customHeight="1">
      <c r="A65" s="320" t="s">
        <v>79</v>
      </c>
      <c r="B65" s="319">
        <v>1170</v>
      </c>
      <c r="C65" s="321">
        <f t="shared" ref="C65:J65" si="5">SUM(C56, C59:C64)</f>
        <v>-333</v>
      </c>
      <c r="D65" s="321">
        <f t="shared" si="5"/>
        <v>153</v>
      </c>
      <c r="E65" s="321">
        <f t="shared" si="5"/>
        <v>0</v>
      </c>
      <c r="F65" s="321">
        <f t="shared" si="5"/>
        <v>0</v>
      </c>
      <c r="G65" s="321">
        <f t="shared" si="5"/>
        <v>164</v>
      </c>
      <c r="H65" s="321">
        <f t="shared" si="5"/>
        <v>172.19999999999914</v>
      </c>
      <c r="I65" s="321">
        <f t="shared" si="5"/>
        <v>179.80999999999835</v>
      </c>
      <c r="J65" s="321">
        <f t="shared" si="5"/>
        <v>0</v>
      </c>
    </row>
    <row r="66" spans="1:13" ht="27.75" customHeight="1">
      <c r="A66" s="318" t="s">
        <v>80</v>
      </c>
      <c r="B66" s="319">
        <v>1180</v>
      </c>
      <c r="C66" s="313">
        <f>'I. Фін результат'!C71</f>
        <v>0</v>
      </c>
      <c r="D66" s="313">
        <f>'I. Фін результат'!D71</f>
        <v>-27</v>
      </c>
      <c r="E66" s="313">
        <f>'I. Фін результат'!E71</f>
        <v>0</v>
      </c>
      <c r="F66" s="313">
        <f>'I. Фін результат'!F71</f>
        <v>0</v>
      </c>
      <c r="G66" s="313">
        <v>-29</v>
      </c>
      <c r="H66" s="313">
        <v>-31</v>
      </c>
      <c r="I66" s="312">
        <v>-33</v>
      </c>
      <c r="J66" s="312"/>
      <c r="M66" s="260">
        <v>0</v>
      </c>
    </row>
    <row r="67" spans="1:13" ht="27.75" customHeight="1">
      <c r="A67" s="318" t="s">
        <v>81</v>
      </c>
      <c r="B67" s="319">
        <v>1181</v>
      </c>
      <c r="C67" s="313">
        <f>'I. Фін результат'!C72</f>
        <v>0</v>
      </c>
      <c r="D67" s="313">
        <f>'I. Фін результат'!D72</f>
        <v>0</v>
      </c>
      <c r="E67" s="313">
        <f>'I. Фін результат'!E72</f>
        <v>0</v>
      </c>
      <c r="F67" s="313">
        <f>'I. Фін результат'!F72</f>
        <v>0</v>
      </c>
      <c r="G67" s="313"/>
      <c r="H67" s="313"/>
      <c r="I67" s="313"/>
      <c r="J67" s="313"/>
    </row>
    <row r="68" spans="1:13" ht="42.75" customHeight="1">
      <c r="A68" s="318" t="s">
        <v>82</v>
      </c>
      <c r="B68" s="319">
        <v>1190</v>
      </c>
      <c r="C68" s="313">
        <f>'I. Фін результат'!C73</f>
        <v>0</v>
      </c>
      <c r="D68" s="313">
        <f>'I. Фін результат'!D73</f>
        <v>0</v>
      </c>
      <c r="E68" s="313">
        <f>'I. Фін результат'!E73</f>
        <v>0</v>
      </c>
      <c r="F68" s="313">
        <f>'I. Фін результат'!F73</f>
        <v>0</v>
      </c>
      <c r="G68" s="313"/>
      <c r="H68" s="313"/>
      <c r="I68" s="313"/>
      <c r="J68" s="313"/>
    </row>
    <row r="69" spans="1:13" ht="27.75" customHeight="1">
      <c r="A69" s="318" t="s">
        <v>83</v>
      </c>
      <c r="B69" s="319">
        <v>1191</v>
      </c>
      <c r="C69" s="325">
        <f>'I. Фін результат'!C74</f>
        <v>0</v>
      </c>
      <c r="D69" s="325">
        <f>'I. Фін результат'!D74</f>
        <v>0</v>
      </c>
      <c r="E69" s="325">
        <f>'I. Фін результат'!E74</f>
        <v>0</v>
      </c>
      <c r="F69" s="325">
        <f>'I. Фін результат'!F74</f>
        <v>0</v>
      </c>
      <c r="G69" s="313"/>
      <c r="H69" s="313"/>
      <c r="I69" s="313"/>
      <c r="J69" s="313"/>
    </row>
    <row r="70" spans="1:13" ht="28.5" customHeight="1">
      <c r="A70" s="320" t="s">
        <v>84</v>
      </c>
      <c r="B70" s="319">
        <v>1200</v>
      </c>
      <c r="C70" s="326">
        <f t="shared" ref="C70:J70" si="6">SUM(C65:C69)</f>
        <v>-333</v>
      </c>
      <c r="D70" s="326">
        <f t="shared" si="6"/>
        <v>126</v>
      </c>
      <c r="E70" s="326">
        <f t="shared" si="6"/>
        <v>0</v>
      </c>
      <c r="F70" s="326">
        <f t="shared" si="6"/>
        <v>0</v>
      </c>
      <c r="G70" s="326">
        <f t="shared" si="6"/>
        <v>135</v>
      </c>
      <c r="H70" s="326">
        <f t="shared" si="6"/>
        <v>141.19999999999914</v>
      </c>
      <c r="I70" s="326">
        <f t="shared" si="6"/>
        <v>146.80999999999835</v>
      </c>
      <c r="J70" s="321">
        <f t="shared" si="6"/>
        <v>0</v>
      </c>
    </row>
    <row r="71" spans="1:13" ht="27.75" customHeight="1">
      <c r="A71" s="318" t="s">
        <v>85</v>
      </c>
      <c r="B71" s="319">
        <v>1201</v>
      </c>
      <c r="C71" s="325">
        <f>'I. Фін результат'!C76</f>
        <v>0</v>
      </c>
      <c r="D71" s="325">
        <v>126</v>
      </c>
      <c r="E71" s="325">
        <f>'I. Фін результат'!E76</f>
        <v>0</v>
      </c>
      <c r="F71" s="325">
        <f>'I. Фін результат'!F76</f>
        <v>0</v>
      </c>
      <c r="G71" s="325">
        <f>G70</f>
        <v>135</v>
      </c>
      <c r="H71" s="325">
        <f>H70</f>
        <v>141.19999999999914</v>
      </c>
      <c r="I71" s="325">
        <f>I70</f>
        <v>146.80999999999835</v>
      </c>
      <c r="J71" s="313"/>
    </row>
    <row r="72" spans="1:13" ht="27.75" customHeight="1">
      <c r="A72" s="318" t="s">
        <v>86</v>
      </c>
      <c r="B72" s="319">
        <v>1202</v>
      </c>
      <c r="C72" s="325">
        <v>-333</v>
      </c>
      <c r="D72" s="325">
        <f>'I. Фін результат'!D77</f>
        <v>0</v>
      </c>
      <c r="E72" s="325">
        <f>'I. Фін результат'!E77</f>
        <v>0</v>
      </c>
      <c r="F72" s="325">
        <f>'I. Фін результат'!F77</f>
        <v>0</v>
      </c>
      <c r="G72" s="313"/>
      <c r="H72" s="313"/>
      <c r="I72" s="313"/>
      <c r="J72" s="313"/>
    </row>
    <row r="73" spans="1:13" ht="24.75" customHeight="1">
      <c r="A73" s="327" t="s">
        <v>87</v>
      </c>
      <c r="B73" s="327"/>
      <c r="C73" s="327"/>
      <c r="D73" s="327"/>
      <c r="E73" s="327"/>
      <c r="F73" s="327"/>
      <c r="G73" s="327"/>
      <c r="H73" s="327"/>
      <c r="I73" s="327"/>
      <c r="J73" s="328"/>
    </row>
    <row r="74" spans="1:13" ht="52.5" customHeight="1">
      <c r="A74" s="329" t="s">
        <v>88</v>
      </c>
      <c r="B74" s="330">
        <v>2110</v>
      </c>
      <c r="C74" s="325">
        <f>'ІІ. Розр. з бюджетом'!C19</f>
        <v>55</v>
      </c>
      <c r="D74" s="325">
        <f>'ІІ. Розр. з бюджетом'!D19</f>
        <v>230</v>
      </c>
      <c r="E74" s="325">
        <f>'ІІ. Розр. з бюджетом'!E19</f>
        <v>87</v>
      </c>
      <c r="F74" s="325">
        <f>'ІІ. Розр. з бюджетом'!F19</f>
        <v>148</v>
      </c>
      <c r="G74" s="325">
        <v>247</v>
      </c>
      <c r="H74" s="325">
        <v>260</v>
      </c>
      <c r="I74" s="312">
        <f>H74*105%</f>
        <v>273</v>
      </c>
      <c r="J74" s="312"/>
    </row>
    <row r="75" spans="1:13" ht="43.5" customHeight="1">
      <c r="A75" s="331" t="s">
        <v>89</v>
      </c>
      <c r="B75" s="332">
        <v>2120</v>
      </c>
      <c r="C75" s="325">
        <f>'ІІ. Розр. з бюджетом'!C27</f>
        <v>599</v>
      </c>
      <c r="D75" s="325">
        <f>'ІІ. Розр. з бюджетом'!D27</f>
        <v>2024</v>
      </c>
      <c r="E75" s="325">
        <f>'ІІ. Розр. з бюджетом'!E27</f>
        <v>1045</v>
      </c>
      <c r="F75" s="325">
        <f>'ІІ. Розр. з бюджетом'!F27</f>
        <v>1398</v>
      </c>
      <c r="G75" s="325">
        <v>2196</v>
      </c>
      <c r="H75" s="325">
        <v>2305</v>
      </c>
      <c r="I75" s="312">
        <v>2421</v>
      </c>
      <c r="J75" s="312"/>
    </row>
    <row r="76" spans="1:13" ht="33" customHeight="1">
      <c r="A76" s="329" t="s">
        <v>90</v>
      </c>
      <c r="B76" s="332">
        <v>2130</v>
      </c>
      <c r="C76" s="325">
        <f>'ІІ. Розр. з бюджетом'!C36</f>
        <v>1033</v>
      </c>
      <c r="D76" s="325">
        <f>'ІІ. Розр. з бюджетом'!D36</f>
        <v>2424</v>
      </c>
      <c r="E76" s="325">
        <f>'ІІ. Розр. з бюджетом'!E36</f>
        <v>1277</v>
      </c>
      <c r="F76" s="325">
        <f>'ІІ. Розр. з бюджетом'!F36</f>
        <v>1780</v>
      </c>
      <c r="G76" s="325">
        <v>2630</v>
      </c>
      <c r="H76" s="325">
        <f>G76*105%</f>
        <v>2761.5</v>
      </c>
      <c r="I76" s="312">
        <f>H76*105%</f>
        <v>2899.5750000000003</v>
      </c>
      <c r="J76" s="312"/>
    </row>
    <row r="77" spans="1:13" ht="30.75" customHeight="1">
      <c r="A77" s="333" t="s">
        <v>91</v>
      </c>
      <c r="B77" s="332">
        <v>2200</v>
      </c>
      <c r="C77" s="326">
        <f>'ІІ. Розр. з бюджетом'!C43</f>
        <v>1687</v>
      </c>
      <c r="D77" s="326">
        <f>'ІІ. Розр. з бюджетом'!D43</f>
        <v>4678</v>
      </c>
      <c r="E77" s="326">
        <f>'ІІ. Розр. з бюджетом'!E43</f>
        <v>2409</v>
      </c>
      <c r="F77" s="326">
        <f>'ІІ. Розр. з бюджетом'!F43</f>
        <v>3326</v>
      </c>
      <c r="G77" s="326">
        <f>SUM(G74:G76)</f>
        <v>5073</v>
      </c>
      <c r="H77" s="326">
        <f>SUM(H74:H76)</f>
        <v>5326.5</v>
      </c>
      <c r="I77" s="326">
        <f>SUM(I74:I76)</f>
        <v>5593.5750000000007</v>
      </c>
      <c r="J77" s="313"/>
    </row>
    <row r="78" spans="1:13" ht="24.75" customHeight="1">
      <c r="A78" s="327" t="s">
        <v>92</v>
      </c>
      <c r="B78" s="327"/>
      <c r="C78" s="327"/>
      <c r="D78" s="327"/>
      <c r="E78" s="327"/>
      <c r="F78" s="327"/>
      <c r="G78" s="327"/>
      <c r="H78" s="327"/>
      <c r="I78" s="327"/>
      <c r="J78" s="328"/>
    </row>
    <row r="79" spans="1:13" ht="30.75" customHeight="1">
      <c r="A79" s="333" t="s">
        <v>93</v>
      </c>
      <c r="B79" s="332">
        <v>3405</v>
      </c>
      <c r="C79" s="321">
        <f>'ІІІ. Рух грош. коштів'!C66</f>
        <v>411</v>
      </c>
      <c r="D79" s="321">
        <f>'ІІІ. Рух грош. коштів'!D66</f>
        <v>113</v>
      </c>
      <c r="E79" s="321">
        <f>'ІІІ. Рух грош. коштів'!E66</f>
        <v>565</v>
      </c>
      <c r="F79" s="321">
        <f>'ІІІ. Рух грош. коштів'!F66</f>
        <v>655</v>
      </c>
      <c r="G79" s="313" t="s">
        <v>94</v>
      </c>
      <c r="H79" s="313" t="s">
        <v>94</v>
      </c>
      <c r="I79" s="313" t="s">
        <v>94</v>
      </c>
      <c r="J79" s="313" t="s">
        <v>94</v>
      </c>
    </row>
    <row r="80" spans="1:13" ht="27.75" customHeight="1">
      <c r="A80" s="318" t="s">
        <v>95</v>
      </c>
      <c r="B80" s="330">
        <v>3030</v>
      </c>
      <c r="C80" s="313">
        <f>'ІІІ. Рух грош. коштів'!C12</f>
        <v>0</v>
      </c>
      <c r="D80" s="313">
        <f>'ІІІ. Рух грош. коштів'!D12</f>
        <v>0</v>
      </c>
      <c r="E80" s="313">
        <f>'ІІІ. Рух грош. коштів'!E12</f>
        <v>0</v>
      </c>
      <c r="F80" s="313">
        <f>'ІІІ. Рух грош. коштів'!F12</f>
        <v>982</v>
      </c>
      <c r="G80" s="313"/>
      <c r="H80" s="313"/>
      <c r="I80" s="313"/>
      <c r="J80" s="313"/>
    </row>
    <row r="81" spans="1:10" ht="27.75" customHeight="1">
      <c r="A81" s="318" t="s">
        <v>96</v>
      </c>
      <c r="B81" s="330">
        <v>3195</v>
      </c>
      <c r="C81" s="313">
        <f>'ІІІ. Рух грош. коштів'!C34</f>
        <v>246</v>
      </c>
      <c r="D81" s="313">
        <f>'ІІІ. Рух грош. коштів'!D34</f>
        <v>289</v>
      </c>
      <c r="E81" s="313">
        <f>'ІІІ. Рух грош. коштів'!E34</f>
        <v>97</v>
      </c>
      <c r="F81" s="313">
        <f>'ІІІ. Рух грош. коштів'!F34</f>
        <v>30</v>
      </c>
      <c r="G81" s="313" t="s">
        <v>94</v>
      </c>
      <c r="H81" s="313" t="s">
        <v>94</v>
      </c>
      <c r="I81" s="313" t="s">
        <v>94</v>
      </c>
      <c r="J81" s="313" t="s">
        <v>94</v>
      </c>
    </row>
    <row r="82" spans="1:10" ht="27.75" customHeight="1">
      <c r="A82" s="318" t="s">
        <v>97</v>
      </c>
      <c r="B82" s="330">
        <v>3295</v>
      </c>
      <c r="C82" s="313">
        <f>'ІІІ. Рух грош. коштів'!C52</f>
        <v>-92</v>
      </c>
      <c r="D82" s="313">
        <f>'ІІІ. Рух грош. коштів'!D52</f>
        <v>-100</v>
      </c>
      <c r="E82" s="313">
        <f>'ІІІ. Рух грош. коштів'!E52</f>
        <v>-7</v>
      </c>
      <c r="F82" s="313">
        <f>'ІІІ. Рух грош. коштів'!F52</f>
        <v>-30</v>
      </c>
      <c r="G82" s="313" t="s">
        <v>94</v>
      </c>
      <c r="H82" s="313" t="s">
        <v>94</v>
      </c>
      <c r="I82" s="313" t="s">
        <v>94</v>
      </c>
      <c r="J82" s="313" t="s">
        <v>94</v>
      </c>
    </row>
    <row r="83" spans="1:10" ht="27.75" customHeight="1">
      <c r="A83" s="318" t="s">
        <v>98</v>
      </c>
      <c r="B83" s="330">
        <v>3395</v>
      </c>
      <c r="C83" s="313">
        <f>'ІІІ. Рух грош. коштів'!C64</f>
        <v>0</v>
      </c>
      <c r="D83" s="313">
        <f>'ІІІ. Рух грош. коштів'!D64</f>
        <v>-13</v>
      </c>
      <c r="E83" s="313">
        <f>'ІІІ. Рух грош. коштів'!E64</f>
        <v>0</v>
      </c>
      <c r="F83" s="313">
        <f>'ІІІ. Рух грош. коштів'!F64</f>
        <v>0</v>
      </c>
      <c r="G83" s="313" t="s">
        <v>94</v>
      </c>
      <c r="H83" s="313" t="s">
        <v>94</v>
      </c>
      <c r="I83" s="313" t="s">
        <v>94</v>
      </c>
      <c r="J83" s="313" t="s">
        <v>94</v>
      </c>
    </row>
    <row r="84" spans="1:10" ht="27.75" customHeight="1">
      <c r="A84" s="318" t="s">
        <v>99</v>
      </c>
      <c r="B84" s="330">
        <v>3410</v>
      </c>
      <c r="C84" s="313">
        <f>'ІІІ. Рух грош. коштів'!C67</f>
        <v>0</v>
      </c>
      <c r="D84" s="313">
        <f>'ІІІ. Рух грош. коштів'!D67</f>
        <v>0</v>
      </c>
      <c r="E84" s="313">
        <f>'ІІІ. Рух грош. коштів'!E67</f>
        <v>0</v>
      </c>
      <c r="F84" s="313">
        <f>'ІІІ. Рух грош. коштів'!F67</f>
        <v>0</v>
      </c>
      <c r="G84" s="313" t="s">
        <v>94</v>
      </c>
      <c r="H84" s="313" t="s">
        <v>94</v>
      </c>
      <c r="I84" s="313" t="s">
        <v>94</v>
      </c>
      <c r="J84" s="313" t="s">
        <v>94</v>
      </c>
    </row>
    <row r="85" spans="1:10" ht="30.75" customHeight="1">
      <c r="A85" s="333" t="s">
        <v>100</v>
      </c>
      <c r="B85" s="332">
        <v>3415</v>
      </c>
      <c r="C85" s="321">
        <f>SUM(C79,C81:C84)</f>
        <v>565</v>
      </c>
      <c r="D85" s="321">
        <f>SUM(D79,D81:D84)</f>
        <v>289</v>
      </c>
      <c r="E85" s="321">
        <f>SUM(E79,E81:E84)</f>
        <v>655</v>
      </c>
      <c r="F85" s="321">
        <f>SUM(F79,F81:F84)</f>
        <v>655</v>
      </c>
      <c r="G85" s="313" t="s">
        <v>94</v>
      </c>
      <c r="H85" s="313" t="s">
        <v>94</v>
      </c>
      <c r="I85" s="313" t="s">
        <v>94</v>
      </c>
      <c r="J85" s="313" t="s">
        <v>94</v>
      </c>
    </row>
    <row r="86" spans="1:10" ht="24.75" customHeight="1">
      <c r="A86" s="334" t="s">
        <v>101</v>
      </c>
      <c r="B86" s="334"/>
      <c r="C86" s="334"/>
      <c r="D86" s="334"/>
      <c r="E86" s="334"/>
      <c r="F86" s="334"/>
      <c r="G86" s="334"/>
      <c r="H86" s="334"/>
      <c r="I86" s="334"/>
      <c r="J86" s="335"/>
    </row>
    <row r="87" spans="1:10" ht="27.75" customHeight="1">
      <c r="A87" s="320" t="s">
        <v>102</v>
      </c>
      <c r="B87" s="330">
        <v>4000</v>
      </c>
      <c r="C87" s="321">
        <f>'IV. Кап. інвестиції'!C7</f>
        <v>92</v>
      </c>
      <c r="D87" s="321">
        <f>'IV. Кап. інвестиції'!D7</f>
        <v>100</v>
      </c>
      <c r="E87" s="321">
        <f>'IV. Кап. інвестиції'!E7</f>
        <v>7</v>
      </c>
      <c r="F87" s="321">
        <f>'IV. Кап. інвестиції'!F7</f>
        <v>30</v>
      </c>
      <c r="G87" s="321">
        <v>32</v>
      </c>
      <c r="H87" s="321">
        <v>34</v>
      </c>
      <c r="I87" s="321">
        <v>36</v>
      </c>
      <c r="J87" s="313"/>
    </row>
    <row r="88" spans="1:10" ht="24.75" customHeight="1">
      <c r="A88" s="336" t="s">
        <v>103</v>
      </c>
      <c r="B88" s="336"/>
      <c r="C88" s="336"/>
      <c r="D88" s="336"/>
      <c r="E88" s="336"/>
      <c r="F88" s="336"/>
      <c r="G88" s="336"/>
      <c r="H88" s="336"/>
      <c r="I88" s="336"/>
      <c r="J88" s="337"/>
    </row>
    <row r="89" spans="1:10" ht="27.75" customHeight="1">
      <c r="A89" s="318" t="s">
        <v>104</v>
      </c>
      <c r="B89" s="330">
        <v>5040</v>
      </c>
      <c r="C89" s="338">
        <f t="shared" ref="C89:J89" si="7">(C70/C49)*100</f>
        <v>-2.9785330948121644</v>
      </c>
      <c r="D89" s="338">
        <f t="shared" si="7"/>
        <v>0.49027237354085601</v>
      </c>
      <c r="E89" s="338">
        <f t="shared" si="7"/>
        <v>0</v>
      </c>
      <c r="F89" s="338">
        <f t="shared" si="7"/>
        <v>0</v>
      </c>
      <c r="G89" s="338">
        <f t="shared" si="7"/>
        <v>0.49309664694280081</v>
      </c>
      <c r="H89" s="338">
        <f t="shared" si="7"/>
        <v>0.49118339716630011</v>
      </c>
      <c r="I89" s="338">
        <f t="shared" si="7"/>
        <v>0.48637956655864123</v>
      </c>
      <c r="J89" s="313" t="e">
        <f t="shared" si="7"/>
        <v>#DIV/0!</v>
      </c>
    </row>
    <row r="90" spans="1:10" ht="27.75" customHeight="1">
      <c r="A90" s="318" t="s">
        <v>105</v>
      </c>
      <c r="B90" s="330">
        <v>5020</v>
      </c>
      <c r="C90" s="338">
        <f>(C70/C101)*100</f>
        <v>-17.4163179916318</v>
      </c>
      <c r="D90" s="338">
        <f>(D70/D101)*100</f>
        <v>6.0171919770773634</v>
      </c>
      <c r="E90" s="338">
        <f>(E70/E101)*100</f>
        <v>0</v>
      </c>
      <c r="F90" s="338">
        <f>(F70/F101)*100</f>
        <v>0</v>
      </c>
      <c r="G90" s="313" t="s">
        <v>94</v>
      </c>
      <c r="H90" s="313" t="s">
        <v>94</v>
      </c>
      <c r="I90" s="313" t="s">
        <v>94</v>
      </c>
      <c r="J90" s="313" t="s">
        <v>94</v>
      </c>
    </row>
    <row r="91" spans="1:10" ht="27.75" customHeight="1">
      <c r="A91" s="318" t="s">
        <v>106</v>
      </c>
      <c r="B91" s="330">
        <v>5030</v>
      </c>
      <c r="C91" s="338">
        <f>(C70/C102)*100</f>
        <v>-89.276139410187668</v>
      </c>
      <c r="D91" s="338">
        <f>(D70/D102)*100</f>
        <v>60.28708133971292</v>
      </c>
      <c r="E91" s="338">
        <f>(E70/E102)*100</f>
        <v>0</v>
      </c>
      <c r="F91" s="338">
        <f>(F70/F102)*100</f>
        <v>0</v>
      </c>
      <c r="G91" s="313" t="s">
        <v>94</v>
      </c>
      <c r="H91" s="313" t="s">
        <v>94</v>
      </c>
      <c r="I91" s="313" t="s">
        <v>94</v>
      </c>
      <c r="J91" s="313" t="s">
        <v>94</v>
      </c>
    </row>
    <row r="92" spans="1:10" ht="27.75" customHeight="1">
      <c r="A92" s="318" t="s">
        <v>107</v>
      </c>
      <c r="B92" s="330">
        <v>5110</v>
      </c>
      <c r="C92" s="338">
        <f>C102/C105</f>
        <v>0.24236517218973358</v>
      </c>
      <c r="D92" s="338">
        <f>D102/D105</f>
        <v>0.11087533156498673</v>
      </c>
      <c r="E92" s="338">
        <f>E102/E105</f>
        <v>2.6954177897574125E-2</v>
      </c>
      <c r="F92" s="338">
        <f>F102/F105</f>
        <v>2.2002200220022004E-2</v>
      </c>
      <c r="G92" s="313" t="s">
        <v>94</v>
      </c>
      <c r="H92" s="313" t="s">
        <v>94</v>
      </c>
      <c r="I92" s="313" t="s">
        <v>94</v>
      </c>
      <c r="J92" s="313" t="s">
        <v>94</v>
      </c>
    </row>
    <row r="93" spans="1:10" ht="27.75" customHeight="1">
      <c r="A93" s="318" t="s">
        <v>108</v>
      </c>
      <c r="B93" s="330">
        <v>5220</v>
      </c>
      <c r="C93" s="338">
        <f>C98/C97</f>
        <v>0.78143047534429144</v>
      </c>
      <c r="D93" s="338">
        <f>D98/D97</f>
        <v>0.80168776371308015</v>
      </c>
      <c r="E93" s="338">
        <f>E98/E97</f>
        <v>0.8570159857904085</v>
      </c>
      <c r="F93" s="338">
        <f>F98/F97</f>
        <v>0.9119193689745837</v>
      </c>
      <c r="G93" s="313" t="s">
        <v>94</v>
      </c>
      <c r="H93" s="313" t="s">
        <v>94</v>
      </c>
      <c r="I93" s="313" t="s">
        <v>94</v>
      </c>
      <c r="J93" s="313" t="s">
        <v>94</v>
      </c>
    </row>
    <row r="94" spans="1:10" ht="28.5" customHeight="1">
      <c r="A94" s="327" t="s">
        <v>109</v>
      </c>
      <c r="B94" s="327"/>
      <c r="C94" s="327"/>
      <c r="D94" s="327"/>
      <c r="E94" s="327"/>
      <c r="F94" s="327"/>
      <c r="G94" s="327"/>
      <c r="H94" s="327"/>
      <c r="I94" s="327"/>
      <c r="J94" s="328"/>
    </row>
    <row r="95" spans="1:10" ht="27.75" customHeight="1">
      <c r="A95" s="320" t="s">
        <v>110</v>
      </c>
      <c r="B95" s="330">
        <v>6000</v>
      </c>
      <c r="C95" s="326">
        <v>504</v>
      </c>
      <c r="D95" s="326">
        <v>494</v>
      </c>
      <c r="E95" s="326">
        <v>336</v>
      </c>
      <c r="F95" s="326">
        <v>201</v>
      </c>
      <c r="G95" s="321" t="s">
        <v>94</v>
      </c>
      <c r="H95" s="321" t="s">
        <v>94</v>
      </c>
      <c r="I95" s="321" t="s">
        <v>94</v>
      </c>
      <c r="J95" s="313" t="s">
        <v>94</v>
      </c>
    </row>
    <row r="96" spans="1:10" ht="27.75" customHeight="1">
      <c r="A96" s="318" t="s">
        <v>111</v>
      </c>
      <c r="B96" s="330">
        <v>6001</v>
      </c>
      <c r="C96" s="325">
        <v>492</v>
      </c>
      <c r="D96" s="325">
        <v>470</v>
      </c>
      <c r="E96" s="325">
        <f>E97-E98</f>
        <v>322</v>
      </c>
      <c r="F96" s="325">
        <f>F97-F98</f>
        <v>201</v>
      </c>
      <c r="G96" s="313" t="s">
        <v>94</v>
      </c>
      <c r="H96" s="313" t="s">
        <v>94</v>
      </c>
      <c r="I96" s="313" t="s">
        <v>94</v>
      </c>
      <c r="J96" s="313" t="s">
        <v>94</v>
      </c>
    </row>
    <row r="97" spans="1:13" ht="27.75" customHeight="1">
      <c r="A97" s="318" t="s">
        <v>112</v>
      </c>
      <c r="B97" s="330">
        <v>6002</v>
      </c>
      <c r="C97" s="325">
        <v>2251</v>
      </c>
      <c r="D97" s="325">
        <v>2370</v>
      </c>
      <c r="E97" s="325">
        <v>2252</v>
      </c>
      <c r="F97" s="325">
        <v>2282</v>
      </c>
      <c r="G97" s="313" t="s">
        <v>94</v>
      </c>
      <c r="H97" s="313" t="s">
        <v>94</v>
      </c>
      <c r="I97" s="313" t="s">
        <v>94</v>
      </c>
      <c r="J97" s="313" t="s">
        <v>94</v>
      </c>
      <c r="M97" s="325">
        <f>F97-E97</f>
        <v>30</v>
      </c>
    </row>
    <row r="98" spans="1:13" ht="27.75" customHeight="1">
      <c r="A98" s="318" t="s">
        <v>113</v>
      </c>
      <c r="B98" s="330">
        <v>6003</v>
      </c>
      <c r="C98" s="325">
        <v>1759</v>
      </c>
      <c r="D98" s="325">
        <v>1900</v>
      </c>
      <c r="E98" s="325">
        <v>1930</v>
      </c>
      <c r="F98" s="325">
        <v>2081</v>
      </c>
      <c r="G98" s="313" t="s">
        <v>94</v>
      </c>
      <c r="H98" s="313" t="s">
        <v>94</v>
      </c>
      <c r="I98" s="313" t="s">
        <v>94</v>
      </c>
      <c r="J98" s="313" t="s">
        <v>94</v>
      </c>
      <c r="M98" s="325">
        <f>F98-E98</f>
        <v>151</v>
      </c>
    </row>
    <row r="99" spans="1:13" ht="27.75" customHeight="1">
      <c r="A99" s="320" t="s">
        <v>114</v>
      </c>
      <c r="B99" s="330">
        <v>6010</v>
      </c>
      <c r="C99" s="326">
        <v>1408</v>
      </c>
      <c r="D99" s="326">
        <v>1600</v>
      </c>
      <c r="E99" s="326">
        <v>1188</v>
      </c>
      <c r="F99" s="326">
        <v>1657</v>
      </c>
      <c r="G99" s="321" t="s">
        <v>94</v>
      </c>
      <c r="H99" s="321" t="s">
        <v>94</v>
      </c>
      <c r="I99" s="321" t="s">
        <v>94</v>
      </c>
      <c r="J99" s="313" t="s">
        <v>94</v>
      </c>
    </row>
    <row r="100" spans="1:13" ht="27.75" customHeight="1">
      <c r="A100" s="318" t="s">
        <v>115</v>
      </c>
      <c r="B100" s="330">
        <v>6011</v>
      </c>
      <c r="C100" s="325">
        <v>565</v>
      </c>
      <c r="D100" s="325">
        <v>100</v>
      </c>
      <c r="E100" s="325">
        <v>655</v>
      </c>
      <c r="F100" s="325">
        <f>'ІІІ. Рух грош. коштів'!F68</f>
        <v>655</v>
      </c>
      <c r="G100" s="313" t="s">
        <v>94</v>
      </c>
      <c r="H100" s="313" t="s">
        <v>94</v>
      </c>
      <c r="I100" s="313" t="s">
        <v>94</v>
      </c>
      <c r="J100" s="313" t="s">
        <v>94</v>
      </c>
    </row>
    <row r="101" spans="1:13" ht="27.75" customHeight="1">
      <c r="A101" s="320" t="s">
        <v>116</v>
      </c>
      <c r="B101" s="330">
        <v>6020</v>
      </c>
      <c r="C101" s="326">
        <f>C95+C99</f>
        <v>1912</v>
      </c>
      <c r="D101" s="326">
        <f>D95+D99</f>
        <v>2094</v>
      </c>
      <c r="E101" s="326">
        <f>E95+E99</f>
        <v>1524</v>
      </c>
      <c r="F101" s="326">
        <f>F95+F99</f>
        <v>1858</v>
      </c>
      <c r="G101" s="321" t="s">
        <v>94</v>
      </c>
      <c r="H101" s="321" t="s">
        <v>94</v>
      </c>
      <c r="I101" s="321" t="s">
        <v>94</v>
      </c>
      <c r="J101" s="313" t="s">
        <v>94</v>
      </c>
    </row>
    <row r="102" spans="1:13" ht="27.75" customHeight="1">
      <c r="A102" s="320" t="s">
        <v>117</v>
      </c>
      <c r="B102" s="330">
        <v>6030</v>
      </c>
      <c r="C102" s="326">
        <v>373</v>
      </c>
      <c r="D102" s="326">
        <v>209</v>
      </c>
      <c r="E102" s="326">
        <v>40</v>
      </c>
      <c r="F102" s="326">
        <v>40</v>
      </c>
      <c r="G102" s="313" t="s">
        <v>94</v>
      </c>
      <c r="H102" s="313" t="s">
        <v>94</v>
      </c>
      <c r="I102" s="313" t="s">
        <v>94</v>
      </c>
      <c r="J102" s="313"/>
    </row>
    <row r="103" spans="1:13" ht="27.75" customHeight="1">
      <c r="A103" s="318" t="s">
        <v>118</v>
      </c>
      <c r="B103" s="330">
        <v>6040</v>
      </c>
      <c r="C103" s="325"/>
      <c r="D103" s="325"/>
      <c r="E103" s="325"/>
      <c r="F103" s="325"/>
      <c r="G103" s="313" t="s">
        <v>94</v>
      </c>
      <c r="H103" s="313" t="s">
        <v>94</v>
      </c>
      <c r="I103" s="313" t="s">
        <v>94</v>
      </c>
      <c r="J103" s="313" t="s">
        <v>94</v>
      </c>
    </row>
    <row r="104" spans="1:13" ht="27.75" customHeight="1">
      <c r="A104" s="318" t="s">
        <v>119</v>
      </c>
      <c r="B104" s="330">
        <v>6050</v>
      </c>
      <c r="C104" s="325">
        <v>1539</v>
      </c>
      <c r="D104" s="325">
        <v>1885</v>
      </c>
      <c r="E104" s="325">
        <v>1484</v>
      </c>
      <c r="F104" s="325">
        <v>1818</v>
      </c>
      <c r="G104" s="313" t="s">
        <v>94</v>
      </c>
      <c r="H104" s="313" t="s">
        <v>94</v>
      </c>
      <c r="I104" s="313" t="s">
        <v>94</v>
      </c>
      <c r="J104" s="313" t="s">
        <v>94</v>
      </c>
    </row>
    <row r="105" spans="1:13" ht="27.75" customHeight="1">
      <c r="A105" s="320" t="s">
        <v>120</v>
      </c>
      <c r="B105" s="330">
        <v>6060</v>
      </c>
      <c r="C105" s="326">
        <f>SUM(C103:C104)</f>
        <v>1539</v>
      </c>
      <c r="D105" s="326">
        <f>SUM(D103:D104)</f>
        <v>1885</v>
      </c>
      <c r="E105" s="326">
        <f>SUM(E103:E104)</f>
        <v>1484</v>
      </c>
      <c r="F105" s="326">
        <f>SUM(F103:F104)</f>
        <v>1818</v>
      </c>
      <c r="G105" s="321" t="s">
        <v>94</v>
      </c>
      <c r="H105" s="321" t="s">
        <v>94</v>
      </c>
      <c r="I105" s="321" t="s">
        <v>94</v>
      </c>
      <c r="J105" s="313" t="s">
        <v>94</v>
      </c>
    </row>
    <row r="106" spans="1:13" ht="27.75" customHeight="1">
      <c r="A106" s="318" t="s">
        <v>121</v>
      </c>
      <c r="B106" s="330">
        <v>6070</v>
      </c>
      <c r="C106" s="325"/>
      <c r="D106" s="325"/>
      <c r="E106" s="325"/>
      <c r="F106" s="325"/>
      <c r="G106" s="313" t="s">
        <v>94</v>
      </c>
      <c r="H106" s="313" t="s">
        <v>94</v>
      </c>
      <c r="I106" s="313" t="s">
        <v>94</v>
      </c>
      <c r="J106" s="313"/>
    </row>
    <row r="107" spans="1:13" ht="27.75" customHeight="1">
      <c r="A107" s="318" t="s">
        <v>122</v>
      </c>
      <c r="B107" s="330">
        <v>6080</v>
      </c>
      <c r="C107" s="325"/>
      <c r="D107" s="325"/>
      <c r="E107" s="325"/>
      <c r="F107" s="325"/>
      <c r="G107" s="313" t="s">
        <v>94</v>
      </c>
      <c r="H107" s="313" t="s">
        <v>94</v>
      </c>
      <c r="I107" s="313" t="s">
        <v>94</v>
      </c>
      <c r="J107" s="313" t="s">
        <v>94</v>
      </c>
    </row>
    <row r="108" spans="1:13" ht="27.75" customHeight="1">
      <c r="A108" s="320" t="s">
        <v>123</v>
      </c>
      <c r="B108" s="330">
        <v>6090</v>
      </c>
      <c r="C108" s="326">
        <v>1912</v>
      </c>
      <c r="D108" s="326">
        <f>D102+D105</f>
        <v>2094</v>
      </c>
      <c r="E108" s="326">
        <f>E102+E105</f>
        <v>1524</v>
      </c>
      <c r="F108" s="326">
        <f>F102+F105</f>
        <v>1858</v>
      </c>
      <c r="G108" s="313" t="s">
        <v>94</v>
      </c>
      <c r="H108" s="313" t="s">
        <v>94</v>
      </c>
      <c r="I108" s="313" t="s">
        <v>94</v>
      </c>
      <c r="J108" s="313"/>
    </row>
    <row r="109" spans="1:13" ht="27.75" customHeight="1">
      <c r="A109" s="320" t="s">
        <v>124</v>
      </c>
      <c r="B109" s="330">
        <v>6099</v>
      </c>
      <c r="C109" s="326">
        <f>C101-C108</f>
        <v>0</v>
      </c>
      <c r="D109" s="326">
        <f>D101-D108</f>
        <v>0</v>
      </c>
      <c r="E109" s="326">
        <f>E101-E108</f>
        <v>0</v>
      </c>
      <c r="F109" s="321">
        <f>F101-F108</f>
        <v>0</v>
      </c>
      <c r="G109" s="321" t="s">
        <v>94</v>
      </c>
      <c r="H109" s="321" t="s">
        <v>94</v>
      </c>
      <c r="I109" s="321" t="s">
        <v>94</v>
      </c>
      <c r="J109" s="313" t="s">
        <v>94</v>
      </c>
    </row>
    <row r="110" spans="1:13" s="339" customFormat="1" ht="30.75" customHeight="1">
      <c r="A110" s="327" t="s">
        <v>125</v>
      </c>
      <c r="B110" s="327"/>
      <c r="C110" s="327"/>
      <c r="D110" s="327"/>
      <c r="E110" s="327"/>
      <c r="F110" s="327"/>
      <c r="G110" s="327"/>
      <c r="H110" s="327"/>
      <c r="I110" s="327"/>
      <c r="J110" s="328"/>
    </row>
    <row r="111" spans="1:13" ht="47.25" customHeight="1">
      <c r="A111" s="320" t="s">
        <v>126</v>
      </c>
      <c r="B111" s="294" t="s">
        <v>127</v>
      </c>
      <c r="C111" s="326">
        <f t="shared" ref="C111:J111" si="8">SUM(C112:C114)</f>
        <v>0</v>
      </c>
      <c r="D111" s="321">
        <f t="shared" si="8"/>
        <v>0</v>
      </c>
      <c r="E111" s="321">
        <f t="shared" si="8"/>
        <v>0</v>
      </c>
      <c r="F111" s="340" t="e">
        <f t="shared" si="8"/>
        <v>#REF!</v>
      </c>
      <c r="G111" s="321">
        <f t="shared" si="8"/>
        <v>0</v>
      </c>
      <c r="H111" s="321">
        <f t="shared" si="8"/>
        <v>0</v>
      </c>
      <c r="I111" s="321">
        <f t="shared" si="8"/>
        <v>0</v>
      </c>
      <c r="J111" s="313">
        <f t="shared" si="8"/>
        <v>0</v>
      </c>
    </row>
    <row r="112" spans="1:13" ht="27.75" customHeight="1">
      <c r="A112" s="318" t="s">
        <v>128</v>
      </c>
      <c r="B112" s="294" t="s">
        <v>129</v>
      </c>
      <c r="C112" s="313"/>
      <c r="D112" s="313"/>
      <c r="E112" s="313"/>
      <c r="F112" s="341" t="e">
        <f>#REF!</f>
        <v>#REF!</v>
      </c>
      <c r="G112" s="313"/>
      <c r="H112" s="313"/>
      <c r="I112" s="313"/>
      <c r="J112" s="313"/>
    </row>
    <row r="113" spans="1:10" ht="27.75" customHeight="1">
      <c r="A113" s="318" t="s">
        <v>130</v>
      </c>
      <c r="B113" s="294" t="s">
        <v>131</v>
      </c>
      <c r="C113" s="313"/>
      <c r="D113" s="313"/>
      <c r="E113" s="313"/>
      <c r="F113" s="341" t="e">
        <f>#REF!</f>
        <v>#REF!</v>
      </c>
      <c r="G113" s="313"/>
      <c r="H113" s="313"/>
      <c r="I113" s="313"/>
      <c r="J113" s="313"/>
    </row>
    <row r="114" spans="1:10" ht="27.75" customHeight="1">
      <c r="A114" s="318" t="s">
        <v>132</v>
      </c>
      <c r="B114" s="294" t="s">
        <v>133</v>
      </c>
      <c r="C114" s="313"/>
      <c r="D114" s="313"/>
      <c r="E114" s="313"/>
      <c r="F114" s="341" t="e">
        <f>#REF!</f>
        <v>#REF!</v>
      </c>
      <c r="G114" s="313"/>
      <c r="H114" s="313"/>
      <c r="I114" s="313"/>
      <c r="J114" s="313"/>
    </row>
    <row r="115" spans="1:10" ht="44.25" customHeight="1">
      <c r="A115" s="320" t="s">
        <v>134</v>
      </c>
      <c r="B115" s="294" t="s">
        <v>135</v>
      </c>
      <c r="C115" s="321">
        <f t="shared" ref="C115:J115" si="9">SUM(C116:C118)</f>
        <v>0</v>
      </c>
      <c r="D115" s="321">
        <f t="shared" si="9"/>
        <v>0</v>
      </c>
      <c r="E115" s="321">
        <f t="shared" si="9"/>
        <v>0</v>
      </c>
      <c r="F115" s="340" t="e">
        <f t="shared" si="9"/>
        <v>#REF!</v>
      </c>
      <c r="G115" s="321">
        <f t="shared" si="9"/>
        <v>0</v>
      </c>
      <c r="H115" s="321">
        <f t="shared" si="9"/>
        <v>0</v>
      </c>
      <c r="I115" s="321">
        <f t="shared" si="9"/>
        <v>0</v>
      </c>
      <c r="J115" s="313">
        <f t="shared" si="9"/>
        <v>0</v>
      </c>
    </row>
    <row r="116" spans="1:10" ht="27.75" customHeight="1">
      <c r="A116" s="318" t="s">
        <v>128</v>
      </c>
      <c r="B116" s="294" t="s">
        <v>136</v>
      </c>
      <c r="C116" s="313"/>
      <c r="D116" s="313"/>
      <c r="E116" s="313"/>
      <c r="F116" s="341"/>
      <c r="G116" s="313"/>
      <c r="H116" s="313"/>
      <c r="I116" s="313"/>
      <c r="J116" s="313"/>
    </row>
    <row r="117" spans="1:10" ht="27.75" customHeight="1">
      <c r="A117" s="318" t="s">
        <v>130</v>
      </c>
      <c r="B117" s="294" t="s">
        <v>137</v>
      </c>
      <c r="C117" s="313"/>
      <c r="D117" s="313"/>
      <c r="E117" s="313"/>
      <c r="F117" s="341" t="e">
        <f>#REF!</f>
        <v>#REF!</v>
      </c>
      <c r="G117" s="313"/>
      <c r="H117" s="313"/>
      <c r="I117" s="313"/>
      <c r="J117" s="313"/>
    </row>
    <row r="118" spans="1:10" ht="27.75" customHeight="1">
      <c r="A118" s="318" t="s">
        <v>132</v>
      </c>
      <c r="B118" s="294" t="s">
        <v>138</v>
      </c>
      <c r="C118" s="313"/>
      <c r="D118" s="313"/>
      <c r="E118" s="313"/>
      <c r="F118" s="341"/>
      <c r="G118" s="313"/>
      <c r="H118" s="313"/>
      <c r="I118" s="313"/>
      <c r="J118" s="313"/>
    </row>
    <row r="119" spans="1:10" ht="31.5" customHeight="1">
      <c r="A119" s="327" t="s">
        <v>139</v>
      </c>
      <c r="B119" s="327"/>
      <c r="C119" s="327"/>
      <c r="D119" s="327"/>
      <c r="E119" s="327"/>
      <c r="F119" s="327"/>
      <c r="G119" s="327"/>
      <c r="H119" s="327"/>
      <c r="I119" s="327"/>
      <c r="J119" s="327"/>
    </row>
    <row r="120" spans="1:10" s="263" customFormat="1" ht="84" customHeight="1">
      <c r="A120" s="333" t="s">
        <v>140</v>
      </c>
      <c r="B120" s="294" t="s">
        <v>141</v>
      </c>
      <c r="C120" s="326">
        <f>SUM(C121:C123)</f>
        <v>114</v>
      </c>
      <c r="D120" s="326">
        <f>SUM(D121:D123)</f>
        <v>128</v>
      </c>
      <c r="E120" s="326">
        <f>SUM(E121:E123)</f>
        <v>109</v>
      </c>
      <c r="F120" s="326">
        <f>SUM(F121:F123)</f>
        <v>120</v>
      </c>
      <c r="G120" s="313" t="s">
        <v>94</v>
      </c>
      <c r="H120" s="313" t="s">
        <v>94</v>
      </c>
      <c r="I120" s="313" t="s">
        <v>94</v>
      </c>
      <c r="J120" s="313" t="s">
        <v>94</v>
      </c>
    </row>
    <row r="121" spans="1:10" ht="27.75" customHeight="1">
      <c r="A121" s="318" t="s">
        <v>142</v>
      </c>
      <c r="B121" s="294" t="s">
        <v>143</v>
      </c>
      <c r="C121" s="325">
        <f>'6.1. Інша інфо_1'!D11</f>
        <v>1</v>
      </c>
      <c r="D121" s="325">
        <f>'6.1. Інша інфо_1'!F11</f>
        <v>1</v>
      </c>
      <c r="E121" s="325">
        <f>'6.1. Інша інфо_1'!H11</f>
        <v>1</v>
      </c>
      <c r="F121" s="325">
        <f>'6.1. Інша інфо_1'!J11</f>
        <v>1</v>
      </c>
      <c r="G121" s="313" t="s">
        <v>94</v>
      </c>
      <c r="H121" s="313" t="s">
        <v>94</v>
      </c>
      <c r="I121" s="313" t="s">
        <v>94</v>
      </c>
      <c r="J121" s="313" t="s">
        <v>94</v>
      </c>
    </row>
    <row r="122" spans="1:10" ht="27.75" customHeight="1">
      <c r="A122" s="318" t="s">
        <v>144</v>
      </c>
      <c r="B122" s="294" t="s">
        <v>145</v>
      </c>
      <c r="C122" s="325">
        <f>'6.1. Інша інфо_1'!D12</f>
        <v>6</v>
      </c>
      <c r="D122" s="325">
        <f>'6.1. Інша інфо_1'!F12</f>
        <v>7</v>
      </c>
      <c r="E122" s="325">
        <f>'6.1. Інша інфо_1'!H12</f>
        <v>6</v>
      </c>
      <c r="F122" s="325">
        <f>'6.1. Інша інфо_1'!J12</f>
        <v>6</v>
      </c>
      <c r="G122" s="313" t="s">
        <v>94</v>
      </c>
      <c r="H122" s="313" t="s">
        <v>94</v>
      </c>
      <c r="I122" s="313" t="s">
        <v>94</v>
      </c>
      <c r="J122" s="313" t="s">
        <v>94</v>
      </c>
    </row>
    <row r="123" spans="1:10" ht="27.75" customHeight="1">
      <c r="A123" s="318" t="s">
        <v>146</v>
      </c>
      <c r="B123" s="294" t="s">
        <v>147</v>
      </c>
      <c r="C123" s="325">
        <f>'6.1. Інша інфо_1'!D13</f>
        <v>107</v>
      </c>
      <c r="D123" s="325">
        <f>'6.1. Інша інфо_1'!F13</f>
        <v>120</v>
      </c>
      <c r="E123" s="325">
        <f>'6.1. Інша інфо_1'!H13</f>
        <v>102</v>
      </c>
      <c r="F123" s="325">
        <f>'6.1. Інша інфо_1'!J13</f>
        <v>113</v>
      </c>
      <c r="G123" s="313" t="s">
        <v>94</v>
      </c>
      <c r="H123" s="313" t="s">
        <v>94</v>
      </c>
      <c r="I123" s="313" t="s">
        <v>94</v>
      </c>
      <c r="J123" s="313" t="s">
        <v>94</v>
      </c>
    </row>
    <row r="124" spans="1:10" ht="27.75" customHeight="1">
      <c r="A124" s="320" t="s">
        <v>148</v>
      </c>
      <c r="B124" s="294" t="s">
        <v>149</v>
      </c>
      <c r="C124" s="326">
        <f>'I. Фін результат'!C91</f>
        <v>3910</v>
      </c>
      <c r="D124" s="326">
        <f>'I. Фін результат'!D91</f>
        <v>11020</v>
      </c>
      <c r="E124" s="326">
        <f>'I. Фін результат'!E91</f>
        <v>5805</v>
      </c>
      <c r="F124" s="326">
        <f>'I. Фін результат'!F91</f>
        <v>8004</v>
      </c>
      <c r="G124" s="321" t="s">
        <v>94</v>
      </c>
      <c r="H124" s="321" t="s">
        <v>94</v>
      </c>
      <c r="I124" s="321" t="s">
        <v>94</v>
      </c>
      <c r="J124" s="313" t="s">
        <v>94</v>
      </c>
    </row>
    <row r="125" spans="1:10" s="263" customFormat="1" ht="48.75" customHeight="1">
      <c r="A125" s="333" t="s">
        <v>150</v>
      </c>
      <c r="B125" s="294" t="s">
        <v>151</v>
      </c>
      <c r="C125" s="326">
        <f>'6.1. Інша інфо_1'!D22</f>
        <v>4899.749373433584</v>
      </c>
      <c r="D125" s="326">
        <f>'6.1. Інша інфо_1'!F22</f>
        <v>7174.479166666667</v>
      </c>
      <c r="E125" s="326">
        <f>'6.1. Інша інфо_1'!H22</f>
        <v>5917.4311926605506</v>
      </c>
      <c r="F125" s="326">
        <f>'6.1. Інша інфо_1'!J22</f>
        <v>7865.566037735849</v>
      </c>
      <c r="G125" s="313" t="s">
        <v>94</v>
      </c>
      <c r="H125" s="313" t="s">
        <v>94</v>
      </c>
      <c r="I125" s="313" t="s">
        <v>94</v>
      </c>
      <c r="J125" s="313" t="s">
        <v>94</v>
      </c>
    </row>
    <row r="126" spans="1:10" ht="27.75" customHeight="1">
      <c r="A126" s="318" t="s">
        <v>142</v>
      </c>
      <c r="B126" s="294" t="s">
        <v>152</v>
      </c>
      <c r="C126" s="325">
        <f>'6.1. Інша інфо_1'!D23</f>
        <v>19583.333333333332</v>
      </c>
      <c r="D126" s="325">
        <f>'6.1. Інша інфо_1'!F23</f>
        <v>26166.666666666668</v>
      </c>
      <c r="E126" s="325">
        <f>'6.1. Інша інфо_1'!H23</f>
        <v>22916.666666666668</v>
      </c>
      <c r="F126" s="325">
        <f>'6.1. Інша інфо_1'!J23</f>
        <v>21083.333333333332</v>
      </c>
      <c r="G126" s="313" t="s">
        <v>94</v>
      </c>
      <c r="H126" s="313" t="s">
        <v>94</v>
      </c>
      <c r="I126" s="313" t="s">
        <v>94</v>
      </c>
      <c r="J126" s="313" t="s">
        <v>94</v>
      </c>
    </row>
    <row r="127" spans="1:10" ht="27.75" customHeight="1">
      <c r="A127" s="318" t="s">
        <v>144</v>
      </c>
      <c r="B127" s="294" t="s">
        <v>153</v>
      </c>
      <c r="C127" s="325">
        <f>'6.1. Інша інфо_1'!D24</f>
        <v>8520.8333333333339</v>
      </c>
      <c r="D127" s="325">
        <f>'6.1. Інша інфо_1'!F24</f>
        <v>10785.714285714284</v>
      </c>
      <c r="E127" s="325">
        <f>'6.1. Інша інфо_1'!H24</f>
        <v>8333.3333333333339</v>
      </c>
      <c r="F127" s="325">
        <f>'6.1. Інша інфо_1'!J24</f>
        <v>13023.255813953489</v>
      </c>
      <c r="G127" s="313" t="s">
        <v>94</v>
      </c>
      <c r="H127" s="313" t="s">
        <v>94</v>
      </c>
      <c r="I127" s="313" t="s">
        <v>94</v>
      </c>
      <c r="J127" s="313" t="s">
        <v>94</v>
      </c>
    </row>
    <row r="128" spans="1:10" ht="27.75" customHeight="1">
      <c r="A128" s="318" t="s">
        <v>146</v>
      </c>
      <c r="B128" s="294" t="s">
        <v>154</v>
      </c>
      <c r="C128" s="325">
        <f>'6.1. Інша інфо_1'!D25</f>
        <v>4695.9022286125091</v>
      </c>
      <c r="D128" s="325">
        <f>'6.1. Інша інфо_1'!F25</f>
        <v>6805.5555555555566</v>
      </c>
      <c r="E128" s="325">
        <f>'6.1. Інша інфо_1'!H25</f>
        <v>5830.4498269896194</v>
      </c>
      <c r="F128" s="325">
        <f>'6.1. Інша інфо_1'!J25</f>
        <v>7411.0134003350086</v>
      </c>
      <c r="G128" s="313" t="s">
        <v>94</v>
      </c>
      <c r="H128" s="313" t="s">
        <v>94</v>
      </c>
      <c r="I128" s="313" t="s">
        <v>94</v>
      </c>
      <c r="J128" s="313" t="s">
        <v>94</v>
      </c>
    </row>
    <row r="129" spans="1:10" s="263" customFormat="1">
      <c r="A129" s="342"/>
      <c r="C129" s="343"/>
      <c r="D129" s="343"/>
      <c r="E129" s="343"/>
      <c r="F129" s="343"/>
      <c r="G129" s="288"/>
      <c r="H129" s="288"/>
      <c r="I129" s="288"/>
      <c r="J129" s="288"/>
    </row>
    <row r="130" spans="1:10" s="263" customFormat="1">
      <c r="A130" s="342"/>
      <c r="C130" s="343"/>
      <c r="D130" s="343"/>
      <c r="E130" s="343"/>
      <c r="F130" s="343"/>
      <c r="G130" s="288"/>
      <c r="H130" s="288"/>
      <c r="I130" s="288"/>
      <c r="J130" s="288"/>
    </row>
    <row r="131" spans="1:10" s="263" customFormat="1" ht="28.5" customHeight="1">
      <c r="A131" s="344" t="s">
        <v>155</v>
      </c>
      <c r="C131" s="345" t="s">
        <v>156</v>
      </c>
      <c r="D131" s="345"/>
      <c r="E131" s="345"/>
      <c r="F131" s="345"/>
      <c r="G131" s="346"/>
      <c r="H131" s="347" t="s">
        <v>47</v>
      </c>
      <c r="I131" s="347"/>
      <c r="J131" s="347"/>
    </row>
    <row r="132" spans="1:10" s="263" customFormat="1">
      <c r="A132" s="348" t="s">
        <v>157</v>
      </c>
      <c r="B132" s="260"/>
      <c r="C132" s="349" t="s">
        <v>158</v>
      </c>
      <c r="D132" s="349"/>
      <c r="E132" s="349"/>
      <c r="F132" s="349"/>
      <c r="G132" s="269"/>
      <c r="H132" s="350" t="s">
        <v>159</v>
      </c>
      <c r="I132" s="350"/>
      <c r="J132" s="350"/>
    </row>
    <row r="133" spans="1:10" s="263" customFormat="1">
      <c r="A133" s="265"/>
      <c r="C133" s="264"/>
      <c r="F133" s="260"/>
      <c r="G133" s="260"/>
      <c r="H133" s="260"/>
      <c r="I133" s="260"/>
      <c r="J133" s="260"/>
    </row>
    <row r="134" spans="1:10" s="263" customFormat="1">
      <c r="A134" s="265"/>
      <c r="F134" s="260"/>
      <c r="G134" s="260"/>
      <c r="H134" s="260"/>
      <c r="I134" s="260"/>
      <c r="J134" s="260"/>
    </row>
    <row r="135" spans="1:10" s="263" customFormat="1">
      <c r="A135" s="265"/>
      <c r="F135" s="260"/>
      <c r="G135" s="260"/>
      <c r="H135" s="260"/>
      <c r="I135" s="260"/>
      <c r="J135" s="260"/>
    </row>
    <row r="136" spans="1:10" s="263" customFormat="1">
      <c r="A136" s="265"/>
      <c r="F136" s="260"/>
      <c r="G136" s="260"/>
      <c r="H136" s="260"/>
      <c r="I136" s="260"/>
      <c r="J136" s="260"/>
    </row>
    <row r="137" spans="1:10" s="263" customFormat="1">
      <c r="A137" s="265"/>
      <c r="F137" s="260"/>
      <c r="G137" s="260"/>
      <c r="H137" s="260"/>
      <c r="I137" s="260"/>
      <c r="J137" s="260"/>
    </row>
    <row r="138" spans="1:10" s="263" customFormat="1">
      <c r="A138" s="265"/>
      <c r="F138" s="260"/>
      <c r="G138" s="260"/>
      <c r="H138" s="260"/>
      <c r="I138" s="260"/>
      <c r="J138" s="260"/>
    </row>
    <row r="139" spans="1:10" s="263" customFormat="1">
      <c r="A139" s="265"/>
      <c r="F139" s="260"/>
      <c r="G139" s="260"/>
      <c r="H139" s="260"/>
      <c r="I139" s="260"/>
      <c r="J139" s="260"/>
    </row>
    <row r="140" spans="1:10" s="263" customFormat="1">
      <c r="A140" s="265"/>
      <c r="F140" s="260"/>
      <c r="G140" s="260"/>
      <c r="H140" s="260"/>
      <c r="I140" s="260"/>
      <c r="J140" s="260"/>
    </row>
    <row r="141" spans="1:10" s="263" customFormat="1">
      <c r="A141" s="265"/>
      <c r="F141" s="260"/>
      <c r="G141" s="260"/>
      <c r="H141" s="260"/>
      <c r="I141" s="260"/>
      <c r="J141" s="260"/>
    </row>
    <row r="142" spans="1:10" s="263" customFormat="1">
      <c r="A142" s="265"/>
      <c r="F142" s="260"/>
      <c r="G142" s="260"/>
      <c r="H142" s="260"/>
      <c r="I142" s="260"/>
      <c r="J142" s="260"/>
    </row>
    <row r="143" spans="1:10" s="263" customFormat="1">
      <c r="A143" s="265"/>
      <c r="F143" s="260"/>
      <c r="G143" s="260"/>
      <c r="H143" s="260"/>
      <c r="I143" s="260"/>
      <c r="J143" s="260"/>
    </row>
    <row r="144" spans="1:10" s="263" customFormat="1">
      <c r="A144" s="265"/>
      <c r="F144" s="260"/>
      <c r="G144" s="260"/>
      <c r="H144" s="260"/>
      <c r="I144" s="260"/>
      <c r="J144" s="260"/>
    </row>
    <row r="145" spans="1:10" s="263" customFormat="1">
      <c r="A145" s="265"/>
      <c r="F145" s="260"/>
      <c r="G145" s="260"/>
      <c r="H145" s="260"/>
      <c r="I145" s="260"/>
      <c r="J145" s="260"/>
    </row>
    <row r="146" spans="1:10" s="263" customFormat="1">
      <c r="A146" s="265"/>
      <c r="F146" s="260"/>
      <c r="G146" s="260"/>
      <c r="H146" s="260"/>
      <c r="I146" s="260"/>
      <c r="J146" s="260"/>
    </row>
    <row r="147" spans="1:10" s="263" customFormat="1">
      <c r="A147" s="265"/>
      <c r="F147" s="260"/>
      <c r="G147" s="260"/>
      <c r="H147" s="260"/>
      <c r="I147" s="260"/>
      <c r="J147" s="260"/>
    </row>
    <row r="148" spans="1:10" s="263" customFormat="1">
      <c r="A148" s="265"/>
      <c r="F148" s="260"/>
      <c r="G148" s="260"/>
      <c r="H148" s="260"/>
      <c r="I148" s="260"/>
      <c r="J148" s="260"/>
    </row>
    <row r="149" spans="1:10" s="263" customFormat="1">
      <c r="A149" s="265"/>
      <c r="F149" s="260"/>
      <c r="G149" s="260"/>
      <c r="H149" s="260"/>
      <c r="I149" s="260"/>
      <c r="J149" s="260"/>
    </row>
    <row r="150" spans="1:10" s="263" customFormat="1">
      <c r="A150" s="265"/>
      <c r="F150" s="260"/>
      <c r="G150" s="260"/>
      <c r="H150" s="260"/>
      <c r="I150" s="260"/>
      <c r="J150" s="260"/>
    </row>
    <row r="151" spans="1:10" s="263" customFormat="1">
      <c r="A151" s="265"/>
      <c r="F151" s="260"/>
      <c r="G151" s="260"/>
      <c r="H151" s="260"/>
      <c r="I151" s="260"/>
      <c r="J151" s="260"/>
    </row>
    <row r="152" spans="1:10" s="263" customFormat="1">
      <c r="A152" s="265"/>
      <c r="F152" s="260"/>
      <c r="G152" s="260"/>
      <c r="H152" s="260"/>
      <c r="I152" s="260"/>
      <c r="J152" s="260"/>
    </row>
    <row r="153" spans="1:10" s="263" customFormat="1">
      <c r="A153" s="265"/>
      <c r="F153" s="260"/>
      <c r="G153" s="260"/>
      <c r="H153" s="260"/>
      <c r="I153" s="260"/>
      <c r="J153" s="260"/>
    </row>
    <row r="154" spans="1:10" s="263" customFormat="1">
      <c r="A154" s="265"/>
      <c r="F154" s="260"/>
      <c r="G154" s="260"/>
      <c r="H154" s="260"/>
      <c r="I154" s="260"/>
      <c r="J154" s="260"/>
    </row>
    <row r="155" spans="1:10" s="263" customFormat="1">
      <c r="A155" s="265"/>
      <c r="F155" s="260"/>
      <c r="G155" s="260"/>
      <c r="H155" s="260"/>
      <c r="I155" s="260"/>
      <c r="J155" s="260"/>
    </row>
    <row r="156" spans="1:10" s="263" customFormat="1">
      <c r="A156" s="265"/>
      <c r="F156" s="260"/>
      <c r="G156" s="260"/>
      <c r="H156" s="260"/>
      <c r="I156" s="260"/>
      <c r="J156" s="260"/>
    </row>
    <row r="157" spans="1:10" s="263" customFormat="1">
      <c r="A157" s="265"/>
      <c r="F157" s="260"/>
      <c r="G157" s="260"/>
      <c r="H157" s="260"/>
      <c r="I157" s="260"/>
      <c r="J157" s="260"/>
    </row>
    <row r="158" spans="1:10" s="263" customFormat="1">
      <c r="A158" s="265"/>
      <c r="F158" s="260"/>
      <c r="G158" s="260"/>
      <c r="H158" s="260"/>
      <c r="I158" s="260"/>
      <c r="J158" s="260"/>
    </row>
    <row r="159" spans="1:10" s="263" customFormat="1">
      <c r="A159" s="265"/>
      <c r="F159" s="260"/>
      <c r="G159" s="260"/>
      <c r="H159" s="260"/>
      <c r="I159" s="260"/>
      <c r="J159" s="260"/>
    </row>
    <row r="160" spans="1:10" s="263" customFormat="1">
      <c r="A160" s="265"/>
      <c r="F160" s="260"/>
      <c r="G160" s="260"/>
      <c r="H160" s="260"/>
      <c r="I160" s="260"/>
      <c r="J160" s="260"/>
    </row>
    <row r="161" spans="1:10" s="263" customFormat="1">
      <c r="A161" s="265"/>
      <c r="F161" s="260"/>
      <c r="G161" s="260"/>
      <c r="H161" s="260"/>
      <c r="I161" s="260"/>
      <c r="J161" s="260"/>
    </row>
    <row r="162" spans="1:10" s="263" customFormat="1">
      <c r="A162" s="265"/>
      <c r="F162" s="260"/>
      <c r="G162" s="260"/>
      <c r="H162" s="260"/>
      <c r="I162" s="260"/>
      <c r="J162" s="260"/>
    </row>
    <row r="163" spans="1:10" s="263" customFormat="1">
      <c r="A163" s="265"/>
      <c r="F163" s="260"/>
      <c r="G163" s="260"/>
      <c r="H163" s="260"/>
      <c r="I163" s="260"/>
      <c r="J163" s="260"/>
    </row>
    <row r="164" spans="1:10" s="263" customFormat="1">
      <c r="A164" s="265"/>
      <c r="F164" s="260"/>
      <c r="G164" s="260"/>
      <c r="H164" s="260"/>
      <c r="I164" s="260"/>
      <c r="J164" s="260"/>
    </row>
    <row r="165" spans="1:10" s="263" customFormat="1">
      <c r="A165" s="265"/>
      <c r="F165" s="260"/>
      <c r="G165" s="260"/>
      <c r="H165" s="260"/>
      <c r="I165" s="260"/>
      <c r="J165" s="260"/>
    </row>
    <row r="166" spans="1:10" s="263" customFormat="1">
      <c r="A166" s="265"/>
      <c r="F166" s="260"/>
      <c r="G166" s="260"/>
      <c r="H166" s="260"/>
      <c r="I166" s="260"/>
      <c r="J166" s="260"/>
    </row>
    <row r="167" spans="1:10" s="263" customFormat="1">
      <c r="A167" s="265"/>
      <c r="F167" s="260"/>
      <c r="G167" s="260"/>
      <c r="H167" s="260"/>
      <c r="I167" s="260"/>
      <c r="J167" s="260"/>
    </row>
    <row r="168" spans="1:10" s="263" customFormat="1">
      <c r="A168" s="265"/>
      <c r="F168" s="260"/>
      <c r="G168" s="260"/>
      <c r="H168" s="260"/>
      <c r="I168" s="260"/>
      <c r="J168" s="260"/>
    </row>
    <row r="169" spans="1:10" s="263" customFormat="1">
      <c r="A169" s="265"/>
      <c r="F169" s="260"/>
      <c r="G169" s="260"/>
      <c r="H169" s="260"/>
      <c r="I169" s="260"/>
      <c r="J169" s="260"/>
    </row>
    <row r="170" spans="1:10" s="263" customFormat="1">
      <c r="A170" s="265"/>
      <c r="F170" s="260"/>
      <c r="G170" s="260"/>
      <c r="H170" s="260"/>
      <c r="I170" s="260"/>
      <c r="J170" s="260"/>
    </row>
    <row r="171" spans="1:10" s="263" customFormat="1">
      <c r="A171" s="265"/>
      <c r="F171" s="260"/>
      <c r="G171" s="260"/>
      <c r="H171" s="260"/>
      <c r="I171" s="260"/>
      <c r="J171" s="260"/>
    </row>
    <row r="172" spans="1:10" s="263" customFormat="1">
      <c r="A172" s="265"/>
      <c r="F172" s="260"/>
      <c r="G172" s="260"/>
      <c r="H172" s="260"/>
      <c r="I172" s="260"/>
      <c r="J172" s="260"/>
    </row>
    <row r="173" spans="1:10" s="263" customFormat="1">
      <c r="A173" s="265"/>
      <c r="F173" s="260"/>
      <c r="G173" s="260"/>
      <c r="H173" s="260"/>
      <c r="I173" s="260"/>
      <c r="J173" s="260"/>
    </row>
    <row r="174" spans="1:10" s="263" customFormat="1">
      <c r="A174" s="265"/>
      <c r="F174" s="260"/>
      <c r="G174" s="260"/>
      <c r="H174" s="260"/>
      <c r="I174" s="260"/>
      <c r="J174" s="260"/>
    </row>
    <row r="175" spans="1:10" s="263" customFormat="1">
      <c r="A175" s="265"/>
      <c r="F175" s="260"/>
      <c r="G175" s="260"/>
      <c r="H175" s="260"/>
      <c r="I175" s="260"/>
      <c r="J175" s="260"/>
    </row>
    <row r="176" spans="1:10" s="263" customFormat="1">
      <c r="A176" s="265"/>
      <c r="F176" s="260"/>
      <c r="G176" s="260"/>
      <c r="H176" s="260"/>
      <c r="I176" s="260"/>
      <c r="J176" s="260"/>
    </row>
    <row r="177" spans="1:10" s="263" customFormat="1">
      <c r="A177" s="265"/>
      <c r="F177" s="260"/>
      <c r="G177" s="260"/>
      <c r="H177" s="260"/>
      <c r="I177" s="260"/>
      <c r="J177" s="260"/>
    </row>
    <row r="178" spans="1:10" s="263" customFormat="1">
      <c r="A178" s="265"/>
      <c r="F178" s="260"/>
      <c r="G178" s="260"/>
      <c r="H178" s="260"/>
      <c r="I178" s="260"/>
      <c r="J178" s="260"/>
    </row>
    <row r="179" spans="1:10" s="263" customFormat="1">
      <c r="A179" s="265"/>
      <c r="F179" s="260"/>
      <c r="G179" s="260"/>
      <c r="H179" s="260"/>
      <c r="I179" s="260"/>
      <c r="J179" s="260"/>
    </row>
    <row r="180" spans="1:10" s="263" customFormat="1">
      <c r="A180" s="265"/>
      <c r="F180" s="260"/>
      <c r="G180" s="260"/>
      <c r="H180" s="260"/>
      <c r="I180" s="260"/>
      <c r="J180" s="260"/>
    </row>
    <row r="181" spans="1:10" s="263" customFormat="1">
      <c r="A181" s="265"/>
      <c r="F181" s="260"/>
      <c r="G181" s="260"/>
      <c r="H181" s="260"/>
      <c r="I181" s="260"/>
      <c r="J181" s="260"/>
    </row>
    <row r="182" spans="1:10" s="263" customFormat="1">
      <c r="A182" s="265"/>
      <c r="F182" s="260"/>
      <c r="G182" s="260"/>
      <c r="H182" s="260"/>
      <c r="I182" s="260"/>
      <c r="J182" s="260"/>
    </row>
    <row r="183" spans="1:10" s="263" customFormat="1">
      <c r="A183" s="265"/>
      <c r="F183" s="260"/>
      <c r="G183" s="260"/>
      <c r="H183" s="260"/>
      <c r="I183" s="260"/>
      <c r="J183" s="260"/>
    </row>
    <row r="184" spans="1:10" s="263" customFormat="1">
      <c r="A184" s="265"/>
      <c r="F184" s="260"/>
      <c r="G184" s="260"/>
      <c r="H184" s="260"/>
      <c r="I184" s="260"/>
      <c r="J184" s="260"/>
    </row>
    <row r="185" spans="1:10" s="263" customFormat="1">
      <c r="A185" s="265"/>
      <c r="F185" s="260"/>
      <c r="G185" s="260"/>
      <c r="H185" s="260"/>
      <c r="I185" s="260"/>
      <c r="J185" s="260"/>
    </row>
    <row r="186" spans="1:10" s="263" customFormat="1">
      <c r="A186" s="265"/>
      <c r="F186" s="260"/>
      <c r="G186" s="260"/>
      <c r="H186" s="260"/>
      <c r="I186" s="260"/>
      <c r="J186" s="260"/>
    </row>
    <row r="187" spans="1:10" s="263" customFormat="1">
      <c r="A187" s="265"/>
      <c r="F187" s="260"/>
      <c r="G187" s="260"/>
      <c r="H187" s="260"/>
      <c r="I187" s="260"/>
      <c r="J187" s="260"/>
    </row>
    <row r="188" spans="1:10" s="263" customFormat="1">
      <c r="A188" s="265"/>
      <c r="F188" s="260"/>
      <c r="G188" s="260"/>
      <c r="H188" s="260"/>
      <c r="I188" s="260"/>
      <c r="J188" s="260"/>
    </row>
    <row r="189" spans="1:10" s="263" customFormat="1">
      <c r="A189" s="265"/>
      <c r="F189" s="260"/>
      <c r="G189" s="260"/>
      <c r="H189" s="260"/>
      <c r="I189" s="260"/>
      <c r="J189" s="260"/>
    </row>
    <row r="190" spans="1:10" s="263" customFormat="1">
      <c r="A190" s="265"/>
      <c r="F190" s="260"/>
      <c r="G190" s="260"/>
      <c r="H190" s="260"/>
      <c r="I190" s="260"/>
      <c r="J190" s="260"/>
    </row>
    <row r="191" spans="1:10" s="263" customFormat="1">
      <c r="A191" s="265"/>
      <c r="F191" s="260"/>
      <c r="G191" s="260"/>
      <c r="H191" s="260"/>
      <c r="I191" s="260"/>
      <c r="J191" s="260"/>
    </row>
    <row r="192" spans="1:10" s="263" customFormat="1">
      <c r="A192" s="265"/>
      <c r="F192" s="260"/>
      <c r="G192" s="260"/>
      <c r="H192" s="260"/>
      <c r="I192" s="260"/>
      <c r="J192" s="260"/>
    </row>
    <row r="193" spans="1:10" s="263" customFormat="1">
      <c r="A193" s="265"/>
      <c r="F193" s="260"/>
      <c r="G193" s="260"/>
      <c r="H193" s="260"/>
      <c r="I193" s="260"/>
      <c r="J193" s="260"/>
    </row>
    <row r="194" spans="1:10" s="263" customFormat="1">
      <c r="A194" s="265"/>
      <c r="F194" s="260"/>
      <c r="G194" s="260"/>
      <c r="H194" s="260"/>
      <c r="I194" s="260"/>
      <c r="J194" s="260"/>
    </row>
    <row r="195" spans="1:10" s="263" customFormat="1">
      <c r="A195" s="265"/>
      <c r="F195" s="260"/>
      <c r="G195" s="260"/>
      <c r="H195" s="260"/>
      <c r="I195" s="260"/>
      <c r="J195" s="260"/>
    </row>
    <row r="196" spans="1:10" s="263" customFormat="1">
      <c r="A196" s="265"/>
      <c r="F196" s="260"/>
      <c r="G196" s="260"/>
      <c r="H196" s="260"/>
      <c r="I196" s="260"/>
      <c r="J196" s="260"/>
    </row>
    <row r="197" spans="1:10" s="263" customFormat="1">
      <c r="A197" s="265"/>
      <c r="F197" s="260"/>
      <c r="G197" s="260"/>
      <c r="H197" s="260"/>
      <c r="I197" s="260"/>
      <c r="J197" s="260"/>
    </row>
    <row r="198" spans="1:10" s="263" customFormat="1">
      <c r="A198" s="265"/>
      <c r="F198" s="260"/>
      <c r="G198" s="260"/>
      <c r="H198" s="260"/>
      <c r="I198" s="260"/>
      <c r="J198" s="260"/>
    </row>
    <row r="199" spans="1:10" s="263" customFormat="1">
      <c r="A199" s="265"/>
      <c r="F199" s="260"/>
      <c r="G199" s="260"/>
      <c r="H199" s="260"/>
      <c r="I199" s="260"/>
      <c r="J199" s="260"/>
    </row>
    <row r="200" spans="1:10" s="263" customFormat="1">
      <c r="A200" s="265"/>
      <c r="F200" s="260"/>
      <c r="G200" s="260"/>
      <c r="H200" s="260"/>
      <c r="I200" s="260"/>
      <c r="J200" s="260"/>
    </row>
    <row r="201" spans="1:10" s="263" customFormat="1">
      <c r="A201" s="265"/>
      <c r="F201" s="260"/>
      <c r="G201" s="260"/>
      <c r="H201" s="260"/>
      <c r="I201" s="260"/>
      <c r="J201" s="260"/>
    </row>
    <row r="202" spans="1:10" s="263" customFormat="1">
      <c r="A202" s="265"/>
      <c r="F202" s="260"/>
      <c r="G202" s="260"/>
      <c r="H202" s="260"/>
      <c r="I202" s="260"/>
      <c r="J202" s="260"/>
    </row>
    <row r="203" spans="1:10" s="263" customFormat="1">
      <c r="A203" s="265"/>
      <c r="F203" s="260"/>
      <c r="G203" s="260"/>
      <c r="H203" s="260"/>
      <c r="I203" s="260"/>
      <c r="J203" s="260"/>
    </row>
    <row r="204" spans="1:10" s="263" customFormat="1">
      <c r="A204" s="265"/>
      <c r="F204" s="260"/>
      <c r="G204" s="260"/>
      <c r="H204" s="260"/>
      <c r="I204" s="260"/>
      <c r="J204" s="260"/>
    </row>
    <row r="205" spans="1:10" s="263" customFormat="1">
      <c r="A205" s="265"/>
      <c r="F205" s="260"/>
      <c r="G205" s="260"/>
      <c r="H205" s="260"/>
      <c r="I205" s="260"/>
      <c r="J205" s="260"/>
    </row>
    <row r="206" spans="1:10" s="263" customFormat="1">
      <c r="A206" s="265"/>
      <c r="F206" s="260"/>
      <c r="G206" s="260"/>
      <c r="H206" s="260"/>
      <c r="I206" s="260"/>
      <c r="J206" s="260"/>
    </row>
    <row r="207" spans="1:10" s="263" customFormat="1">
      <c r="A207" s="265"/>
      <c r="F207" s="260"/>
      <c r="G207" s="260"/>
      <c r="H207" s="260"/>
      <c r="I207" s="260"/>
      <c r="J207" s="260"/>
    </row>
    <row r="208" spans="1:10" s="263" customFormat="1">
      <c r="A208" s="265"/>
      <c r="F208" s="260"/>
      <c r="G208" s="260"/>
      <c r="H208" s="260"/>
      <c r="I208" s="260"/>
      <c r="J208" s="260"/>
    </row>
    <row r="209" spans="1:10" s="263" customFormat="1">
      <c r="A209" s="265"/>
      <c r="F209" s="260"/>
      <c r="G209" s="260"/>
      <c r="H209" s="260"/>
      <c r="I209" s="260"/>
      <c r="J209" s="260"/>
    </row>
    <row r="210" spans="1:10" s="263" customFormat="1">
      <c r="A210" s="265"/>
      <c r="F210" s="260"/>
      <c r="G210" s="260"/>
      <c r="H210" s="260"/>
      <c r="I210" s="260"/>
      <c r="J210" s="260"/>
    </row>
    <row r="211" spans="1:10" s="263" customFormat="1">
      <c r="A211" s="265"/>
      <c r="F211" s="260"/>
      <c r="G211" s="260"/>
      <c r="H211" s="260"/>
      <c r="I211" s="260"/>
      <c r="J211" s="260"/>
    </row>
    <row r="212" spans="1:10" s="263" customFormat="1">
      <c r="A212" s="265"/>
      <c r="F212" s="260"/>
      <c r="G212" s="260"/>
      <c r="H212" s="260"/>
      <c r="I212" s="260"/>
      <c r="J212" s="260"/>
    </row>
    <row r="213" spans="1:10" s="263" customFormat="1">
      <c r="A213" s="265"/>
      <c r="F213" s="260"/>
      <c r="G213" s="260"/>
      <c r="H213" s="260"/>
      <c r="I213" s="260"/>
      <c r="J213" s="260"/>
    </row>
    <row r="214" spans="1:10" s="263" customFormat="1">
      <c r="A214" s="265"/>
      <c r="F214" s="260"/>
      <c r="G214" s="260"/>
      <c r="H214" s="260"/>
      <c r="I214" s="260"/>
      <c r="J214" s="260"/>
    </row>
    <row r="215" spans="1:10" s="263" customFormat="1">
      <c r="A215" s="265"/>
      <c r="F215" s="260"/>
      <c r="G215" s="260"/>
      <c r="H215" s="260"/>
      <c r="I215" s="260"/>
      <c r="J215" s="260"/>
    </row>
    <row r="216" spans="1:10" s="263" customFormat="1">
      <c r="A216" s="265"/>
      <c r="F216" s="260"/>
      <c r="G216" s="260"/>
      <c r="H216" s="260"/>
      <c r="I216" s="260"/>
      <c r="J216" s="260"/>
    </row>
    <row r="217" spans="1:10" s="263" customFormat="1">
      <c r="A217" s="265"/>
      <c r="F217" s="260"/>
      <c r="G217" s="260"/>
      <c r="H217" s="260"/>
      <c r="I217" s="260"/>
      <c r="J217" s="260"/>
    </row>
    <row r="218" spans="1:10" s="263" customFormat="1">
      <c r="A218" s="265"/>
      <c r="F218" s="260"/>
      <c r="G218" s="260"/>
      <c r="H218" s="260"/>
      <c r="I218" s="260"/>
      <c r="J218" s="260"/>
    </row>
    <row r="219" spans="1:10" s="263" customFormat="1">
      <c r="A219" s="265"/>
      <c r="F219" s="260"/>
      <c r="G219" s="260"/>
      <c r="H219" s="260"/>
      <c r="I219" s="260"/>
      <c r="J219" s="260"/>
    </row>
    <row r="220" spans="1:10" s="263" customFormat="1">
      <c r="A220" s="265"/>
      <c r="F220" s="260"/>
      <c r="G220" s="260"/>
      <c r="H220" s="260"/>
      <c r="I220" s="260"/>
      <c r="J220" s="260"/>
    </row>
    <row r="221" spans="1:10" s="263" customFormat="1">
      <c r="A221" s="265"/>
      <c r="F221" s="260"/>
      <c r="G221" s="260"/>
      <c r="H221" s="260"/>
      <c r="I221" s="260"/>
      <c r="J221" s="260"/>
    </row>
    <row r="222" spans="1:10" s="263" customFormat="1">
      <c r="A222" s="265"/>
      <c r="F222" s="260"/>
      <c r="G222" s="260"/>
      <c r="H222" s="260"/>
      <c r="I222" s="260"/>
      <c r="J222" s="260"/>
    </row>
    <row r="223" spans="1:10" s="263" customFormat="1">
      <c r="A223" s="265"/>
      <c r="F223" s="260"/>
      <c r="G223" s="260"/>
      <c r="H223" s="260"/>
      <c r="I223" s="260"/>
      <c r="J223" s="260"/>
    </row>
    <row r="224" spans="1:10" s="263" customFormat="1">
      <c r="A224" s="265"/>
      <c r="F224" s="260"/>
      <c r="G224" s="260"/>
      <c r="H224" s="260"/>
      <c r="I224" s="260"/>
      <c r="J224" s="260"/>
    </row>
    <row r="225" spans="1:10" s="263" customFormat="1">
      <c r="A225" s="265"/>
      <c r="F225" s="260"/>
      <c r="G225" s="260"/>
      <c r="H225" s="260"/>
      <c r="I225" s="260"/>
      <c r="J225" s="260"/>
    </row>
    <row r="226" spans="1:10" s="263" customFormat="1">
      <c r="A226" s="265"/>
      <c r="F226" s="260"/>
      <c r="G226" s="260"/>
      <c r="H226" s="260"/>
      <c r="I226" s="260"/>
      <c r="J226" s="260"/>
    </row>
    <row r="227" spans="1:10" s="263" customFormat="1">
      <c r="A227" s="265"/>
      <c r="F227" s="260"/>
      <c r="G227" s="260"/>
      <c r="H227" s="260"/>
      <c r="I227" s="260"/>
      <c r="J227" s="260"/>
    </row>
    <row r="228" spans="1:10" s="263" customFormat="1">
      <c r="A228" s="265"/>
      <c r="F228" s="260"/>
      <c r="G228" s="260"/>
      <c r="H228" s="260"/>
      <c r="I228" s="260"/>
      <c r="J228" s="260"/>
    </row>
    <row r="229" spans="1:10" s="263" customFormat="1">
      <c r="A229" s="265"/>
      <c r="F229" s="260"/>
      <c r="G229" s="260"/>
      <c r="H229" s="260"/>
      <c r="I229" s="260"/>
      <c r="J229" s="260"/>
    </row>
    <row r="230" spans="1:10" s="263" customFormat="1">
      <c r="A230" s="265"/>
      <c r="F230" s="260"/>
      <c r="G230" s="260"/>
      <c r="H230" s="260"/>
      <c r="I230" s="260"/>
      <c r="J230" s="260"/>
    </row>
    <row r="231" spans="1:10" s="263" customFormat="1">
      <c r="A231" s="265"/>
      <c r="F231" s="260"/>
      <c r="G231" s="260"/>
      <c r="H231" s="260"/>
      <c r="I231" s="260"/>
      <c r="J231" s="260"/>
    </row>
    <row r="232" spans="1:10" s="263" customFormat="1">
      <c r="A232" s="265"/>
      <c r="F232" s="260"/>
      <c r="G232" s="260"/>
      <c r="H232" s="260"/>
      <c r="I232" s="260"/>
      <c r="J232" s="260"/>
    </row>
    <row r="233" spans="1:10" s="263" customFormat="1">
      <c r="A233" s="265"/>
      <c r="F233" s="260"/>
      <c r="G233" s="260"/>
      <c r="H233" s="260"/>
      <c r="I233" s="260"/>
      <c r="J233" s="260"/>
    </row>
    <row r="234" spans="1:10" s="263" customFormat="1">
      <c r="A234" s="265"/>
      <c r="F234" s="260"/>
      <c r="G234" s="260"/>
      <c r="H234" s="260"/>
      <c r="I234" s="260"/>
      <c r="J234" s="260"/>
    </row>
    <row r="235" spans="1:10" s="263" customFormat="1">
      <c r="A235" s="265"/>
      <c r="F235" s="260"/>
      <c r="G235" s="260"/>
      <c r="H235" s="260"/>
      <c r="I235" s="260"/>
      <c r="J235" s="260"/>
    </row>
    <row r="236" spans="1:10" s="263" customFormat="1">
      <c r="A236" s="265"/>
      <c r="F236" s="260"/>
      <c r="G236" s="260"/>
      <c r="H236" s="260"/>
      <c r="I236" s="260"/>
      <c r="J236" s="260"/>
    </row>
    <row r="237" spans="1:10" s="263" customFormat="1">
      <c r="A237" s="265"/>
      <c r="F237" s="260"/>
      <c r="G237" s="260"/>
      <c r="H237" s="260"/>
      <c r="I237" s="260"/>
      <c r="J237" s="260"/>
    </row>
    <row r="238" spans="1:10" s="263" customFormat="1">
      <c r="A238" s="265"/>
      <c r="F238" s="260"/>
      <c r="G238" s="260"/>
      <c r="H238" s="260"/>
      <c r="I238" s="260"/>
      <c r="J238" s="260"/>
    </row>
    <row r="239" spans="1:10" s="263" customFormat="1">
      <c r="A239" s="265"/>
      <c r="F239" s="260"/>
      <c r="G239" s="260"/>
      <c r="H239" s="260"/>
      <c r="I239" s="260"/>
      <c r="J239" s="260"/>
    </row>
    <row r="240" spans="1:10" s="263" customFormat="1">
      <c r="A240" s="265"/>
      <c r="F240" s="260"/>
      <c r="G240" s="260"/>
      <c r="H240" s="260"/>
      <c r="I240" s="260"/>
      <c r="J240" s="260"/>
    </row>
    <row r="241" spans="1:10" s="263" customFormat="1">
      <c r="A241" s="265"/>
      <c r="F241" s="260"/>
      <c r="G241" s="260"/>
      <c r="H241" s="260"/>
      <c r="I241" s="260"/>
      <c r="J241" s="260"/>
    </row>
    <row r="242" spans="1:10" s="263" customFormat="1">
      <c r="A242" s="265"/>
      <c r="F242" s="260"/>
      <c r="G242" s="260"/>
      <c r="H242" s="260"/>
      <c r="I242" s="260"/>
      <c r="J242" s="260"/>
    </row>
    <row r="243" spans="1:10" s="263" customFormat="1">
      <c r="A243" s="265"/>
      <c r="F243" s="260"/>
      <c r="G243" s="260"/>
      <c r="H243" s="260"/>
      <c r="I243" s="260"/>
      <c r="J243" s="260"/>
    </row>
    <row r="244" spans="1:10" s="263" customFormat="1">
      <c r="A244" s="265"/>
      <c r="F244" s="260"/>
      <c r="G244" s="260"/>
      <c r="H244" s="260"/>
      <c r="I244" s="260"/>
      <c r="J244" s="260"/>
    </row>
    <row r="245" spans="1:10" s="263" customFormat="1">
      <c r="A245" s="265"/>
      <c r="F245" s="260"/>
      <c r="G245" s="260"/>
      <c r="H245" s="260"/>
      <c r="I245" s="260"/>
      <c r="J245" s="260"/>
    </row>
    <row r="246" spans="1:10" s="263" customFormat="1">
      <c r="A246" s="265"/>
      <c r="F246" s="260"/>
      <c r="G246" s="260"/>
      <c r="H246" s="260"/>
      <c r="I246" s="260"/>
      <c r="J246" s="260"/>
    </row>
    <row r="247" spans="1:10" s="263" customFormat="1">
      <c r="A247" s="265"/>
      <c r="F247" s="260"/>
      <c r="G247" s="260"/>
      <c r="H247" s="260"/>
      <c r="I247" s="260"/>
      <c r="J247" s="260"/>
    </row>
    <row r="248" spans="1:10" s="263" customFormat="1">
      <c r="A248" s="265"/>
      <c r="F248" s="260"/>
      <c r="G248" s="260"/>
      <c r="H248" s="260"/>
      <c r="I248" s="260"/>
      <c r="J248" s="260"/>
    </row>
    <row r="249" spans="1:10" s="263" customFormat="1">
      <c r="A249" s="265"/>
      <c r="F249" s="260"/>
      <c r="G249" s="260"/>
      <c r="H249" s="260"/>
      <c r="I249" s="260"/>
      <c r="J249" s="260"/>
    </row>
    <row r="250" spans="1:10" s="263" customFormat="1">
      <c r="A250" s="265"/>
      <c r="F250" s="260"/>
      <c r="G250" s="260"/>
      <c r="H250" s="260"/>
      <c r="I250" s="260"/>
      <c r="J250" s="260"/>
    </row>
    <row r="251" spans="1:10" s="263" customFormat="1">
      <c r="A251" s="265"/>
      <c r="F251" s="260"/>
      <c r="G251" s="260"/>
      <c r="H251" s="260"/>
      <c r="I251" s="260"/>
      <c r="J251" s="260"/>
    </row>
    <row r="252" spans="1:10" s="263" customFormat="1">
      <c r="A252" s="265"/>
      <c r="F252" s="260"/>
      <c r="G252" s="260"/>
      <c r="H252" s="260"/>
      <c r="I252" s="260"/>
      <c r="J252" s="260"/>
    </row>
    <row r="253" spans="1:10" s="263" customFormat="1">
      <c r="A253" s="265"/>
      <c r="F253" s="260"/>
      <c r="G253" s="260"/>
      <c r="H253" s="260"/>
      <c r="I253" s="260"/>
      <c r="J253" s="260"/>
    </row>
    <row r="254" spans="1:10" s="263" customFormat="1">
      <c r="A254" s="265"/>
      <c r="F254" s="260"/>
      <c r="G254" s="260"/>
      <c r="H254" s="260"/>
      <c r="I254" s="260"/>
      <c r="J254" s="260"/>
    </row>
    <row r="255" spans="1:10" s="263" customFormat="1">
      <c r="A255" s="265"/>
      <c r="F255" s="260"/>
      <c r="G255" s="260"/>
      <c r="H255" s="260"/>
      <c r="I255" s="260"/>
      <c r="J255" s="260"/>
    </row>
    <row r="256" spans="1:10" s="263" customFormat="1">
      <c r="A256" s="265"/>
      <c r="F256" s="260"/>
      <c r="G256" s="260"/>
      <c r="H256" s="260"/>
      <c r="I256" s="260"/>
      <c r="J256" s="260"/>
    </row>
    <row r="257" spans="1:10" s="263" customFormat="1">
      <c r="A257" s="265"/>
      <c r="F257" s="260"/>
      <c r="G257" s="260"/>
      <c r="H257" s="260"/>
      <c r="I257" s="260"/>
      <c r="J257" s="260"/>
    </row>
    <row r="258" spans="1:10" s="263" customFormat="1">
      <c r="A258" s="265"/>
      <c r="F258" s="260"/>
      <c r="G258" s="260"/>
      <c r="H258" s="260"/>
      <c r="I258" s="260"/>
      <c r="J258" s="260"/>
    </row>
    <row r="259" spans="1:10" s="263" customFormat="1">
      <c r="A259" s="265"/>
      <c r="F259" s="260"/>
      <c r="G259" s="260"/>
      <c r="H259" s="260"/>
      <c r="I259" s="260"/>
      <c r="J259" s="260"/>
    </row>
    <row r="260" spans="1:10" s="263" customFormat="1">
      <c r="A260" s="265"/>
      <c r="F260" s="260"/>
      <c r="G260" s="260"/>
      <c r="H260" s="260"/>
      <c r="I260" s="260"/>
      <c r="J260" s="260"/>
    </row>
    <row r="261" spans="1:10" s="263" customFormat="1">
      <c r="A261" s="265"/>
      <c r="F261" s="260"/>
      <c r="G261" s="260"/>
      <c r="H261" s="260"/>
      <c r="I261" s="260"/>
      <c r="J261" s="260"/>
    </row>
    <row r="262" spans="1:10" s="263" customFormat="1">
      <c r="A262" s="265"/>
      <c r="F262" s="260"/>
      <c r="G262" s="260"/>
      <c r="H262" s="260"/>
      <c r="I262" s="260"/>
      <c r="J262" s="260"/>
    </row>
    <row r="263" spans="1:10" s="263" customFormat="1">
      <c r="A263" s="265"/>
      <c r="F263" s="260"/>
      <c r="G263" s="260"/>
      <c r="H263" s="260"/>
      <c r="I263" s="260"/>
      <c r="J263" s="260"/>
    </row>
    <row r="264" spans="1:10" s="263" customFormat="1">
      <c r="A264" s="265"/>
      <c r="F264" s="260"/>
      <c r="G264" s="260"/>
      <c r="H264" s="260"/>
      <c r="I264" s="260"/>
      <c r="J264" s="260"/>
    </row>
    <row r="265" spans="1:10" s="263" customFormat="1">
      <c r="A265" s="265"/>
      <c r="F265" s="260"/>
      <c r="G265" s="260"/>
      <c r="H265" s="260"/>
      <c r="I265" s="260"/>
      <c r="J265" s="260"/>
    </row>
    <row r="266" spans="1:10" s="263" customFormat="1">
      <c r="A266" s="265"/>
      <c r="F266" s="260"/>
      <c r="G266" s="260"/>
      <c r="H266" s="260"/>
      <c r="I266" s="260"/>
      <c r="J266" s="260"/>
    </row>
    <row r="267" spans="1:10" s="263" customFormat="1">
      <c r="A267" s="265"/>
      <c r="F267" s="260"/>
      <c r="G267" s="260"/>
      <c r="H267" s="260"/>
      <c r="I267" s="260"/>
      <c r="J267" s="260"/>
    </row>
    <row r="268" spans="1:10" s="263" customFormat="1">
      <c r="A268" s="265"/>
      <c r="F268" s="260"/>
      <c r="G268" s="260"/>
      <c r="H268" s="260"/>
      <c r="I268" s="260"/>
      <c r="J268" s="260"/>
    </row>
    <row r="269" spans="1:10" s="263" customFormat="1">
      <c r="A269" s="265"/>
      <c r="F269" s="260"/>
      <c r="G269" s="260"/>
      <c r="H269" s="260"/>
      <c r="I269" s="260"/>
      <c r="J269" s="260"/>
    </row>
    <row r="270" spans="1:10" s="263" customFormat="1">
      <c r="A270" s="265"/>
      <c r="F270" s="260"/>
      <c r="G270" s="260"/>
      <c r="H270" s="260"/>
      <c r="I270" s="260"/>
      <c r="J270" s="260"/>
    </row>
    <row r="271" spans="1:10" s="263" customFormat="1">
      <c r="A271" s="265"/>
      <c r="F271" s="260"/>
      <c r="G271" s="260"/>
      <c r="H271" s="260"/>
      <c r="I271" s="260"/>
      <c r="J271" s="260"/>
    </row>
    <row r="272" spans="1:10" s="263" customFormat="1">
      <c r="A272" s="265"/>
      <c r="F272" s="260"/>
      <c r="G272" s="260"/>
      <c r="H272" s="260"/>
      <c r="I272" s="260"/>
      <c r="J272" s="260"/>
    </row>
    <row r="273" spans="1:10" s="263" customFormat="1">
      <c r="A273" s="265"/>
      <c r="F273" s="260"/>
      <c r="G273" s="260"/>
      <c r="H273" s="260"/>
      <c r="I273" s="260"/>
      <c r="J273" s="260"/>
    </row>
    <row r="274" spans="1:10" s="263" customFormat="1">
      <c r="A274" s="265"/>
      <c r="F274" s="260"/>
      <c r="G274" s="260"/>
      <c r="H274" s="260"/>
      <c r="I274" s="260"/>
      <c r="J274" s="260"/>
    </row>
    <row r="275" spans="1:10" s="263" customFormat="1">
      <c r="A275" s="265"/>
      <c r="F275" s="260"/>
      <c r="G275" s="260"/>
      <c r="H275" s="260"/>
      <c r="I275" s="260"/>
      <c r="J275" s="260"/>
    </row>
    <row r="276" spans="1:10" s="263" customFormat="1">
      <c r="A276" s="265"/>
      <c r="F276" s="260"/>
      <c r="G276" s="260"/>
      <c r="H276" s="260"/>
      <c r="I276" s="260"/>
      <c r="J276" s="260"/>
    </row>
    <row r="277" spans="1:10" s="263" customFormat="1">
      <c r="A277" s="265"/>
      <c r="F277" s="260"/>
      <c r="G277" s="260"/>
      <c r="H277" s="260"/>
      <c r="I277" s="260"/>
      <c r="J277" s="260"/>
    </row>
    <row r="278" spans="1:10" s="263" customFormat="1">
      <c r="A278" s="265"/>
      <c r="F278" s="260"/>
      <c r="G278" s="260"/>
      <c r="H278" s="260"/>
      <c r="I278" s="260"/>
      <c r="J278" s="260"/>
    </row>
    <row r="279" spans="1:10" s="263" customFormat="1">
      <c r="A279" s="265"/>
      <c r="F279" s="260"/>
      <c r="G279" s="260"/>
      <c r="H279" s="260"/>
      <c r="I279" s="260"/>
      <c r="J279" s="260"/>
    </row>
    <row r="280" spans="1:10" s="263" customFormat="1">
      <c r="A280" s="265"/>
      <c r="F280" s="260"/>
      <c r="G280" s="260"/>
      <c r="H280" s="260"/>
      <c r="I280" s="260"/>
      <c r="J280" s="260"/>
    </row>
    <row r="281" spans="1:10" s="263" customFormat="1">
      <c r="A281" s="265"/>
      <c r="F281" s="260"/>
      <c r="G281" s="260"/>
      <c r="H281" s="260"/>
      <c r="I281" s="260"/>
      <c r="J281" s="260"/>
    </row>
    <row r="282" spans="1:10" s="263" customFormat="1">
      <c r="A282" s="265"/>
      <c r="F282" s="260"/>
      <c r="G282" s="260"/>
      <c r="H282" s="260"/>
      <c r="I282" s="260"/>
      <c r="J282" s="260"/>
    </row>
    <row r="283" spans="1:10" s="263" customFormat="1">
      <c r="A283" s="265"/>
      <c r="F283" s="260"/>
      <c r="G283" s="260"/>
      <c r="H283" s="260"/>
      <c r="I283" s="260"/>
      <c r="J283" s="260"/>
    </row>
  </sheetData>
  <mergeCells count="56">
    <mergeCell ref="A1:I1"/>
    <mergeCell ref="A2:B6"/>
    <mergeCell ref="G8:J8"/>
    <mergeCell ref="G9:J9"/>
    <mergeCell ref="G10:J10"/>
    <mergeCell ref="A11:B11"/>
    <mergeCell ref="G12:J12"/>
    <mergeCell ref="A14:B14"/>
    <mergeCell ref="G14:J14"/>
    <mergeCell ref="A15:B15"/>
    <mergeCell ref="G15:J15"/>
    <mergeCell ref="A16:B16"/>
    <mergeCell ref="A18:B18"/>
    <mergeCell ref="G18:J18"/>
    <mergeCell ref="A20:B20"/>
    <mergeCell ref="A21:B21"/>
    <mergeCell ref="G22:J22"/>
    <mergeCell ref="A23:B23"/>
    <mergeCell ref="G23:J23"/>
    <mergeCell ref="G24:J24"/>
    <mergeCell ref="G25:J25"/>
    <mergeCell ref="B29:F29"/>
    <mergeCell ref="B30:G30"/>
    <mergeCell ref="B31:F31"/>
    <mergeCell ref="B32:F32"/>
    <mergeCell ref="B33:F33"/>
    <mergeCell ref="B34:F34"/>
    <mergeCell ref="B35:F35"/>
    <mergeCell ref="B36:F36"/>
    <mergeCell ref="G36:H36"/>
    <mergeCell ref="B37:F37"/>
    <mergeCell ref="G37:H37"/>
    <mergeCell ref="B39:F39"/>
    <mergeCell ref="B40:F40"/>
    <mergeCell ref="B41:F41"/>
    <mergeCell ref="A42:J42"/>
    <mergeCell ref="A43:J43"/>
    <mergeCell ref="F45:F46"/>
    <mergeCell ref="G45:I45"/>
    <mergeCell ref="A48:I48"/>
    <mergeCell ref="A73:I73"/>
    <mergeCell ref="A78:I78"/>
    <mergeCell ref="A45:A46"/>
    <mergeCell ref="B45:B46"/>
    <mergeCell ref="C45:C46"/>
    <mergeCell ref="D45:D46"/>
    <mergeCell ref="E45:E46"/>
    <mergeCell ref="C131:F131"/>
    <mergeCell ref="H131:J131"/>
    <mergeCell ref="C132:F132"/>
    <mergeCell ref="H132:J132"/>
    <mergeCell ref="A86:I86"/>
    <mergeCell ref="A88:I88"/>
    <mergeCell ref="A94:I94"/>
    <mergeCell ref="A110:I110"/>
    <mergeCell ref="A119:J119"/>
  </mergeCells>
  <conditionalFormatting sqref="M74">
    <cfRule type="colorScale" priority="2">
      <colorScale>
        <cfvo type="min"/>
        <cfvo type="percentile" val="50"/>
        <cfvo type="max"/>
        <color rgb="FFFFFFFF"/>
        <color rgb="FFFFFF00"/>
        <color rgb="FF00A933"/>
      </colorScale>
    </cfRule>
  </conditionalFormatting>
  <pageMargins left="0.98402777777777795" right="0.59027777777777801" top="0.59027777777777801" bottom="0.59027777777777801" header="0.511811023622047" footer="0.511811023622047"/>
  <pageSetup paperSize="9" scale="57" orientation="landscape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J27"/>
  <sheetViews>
    <sheetView topLeftCell="A10" zoomScale="54" zoomScaleNormal="54" workbookViewId="0">
      <selection activeCell="V8" sqref="V8"/>
    </sheetView>
  </sheetViews>
  <sheetFormatPr defaultColWidth="9.140625" defaultRowHeight="12.75"/>
  <cols>
    <col min="1" max="1" width="94.28515625" style="107" customWidth="1"/>
    <col min="2" max="2" width="19.42578125" style="107" customWidth="1"/>
    <col min="3" max="3" width="25" style="107" customWidth="1"/>
    <col min="4" max="4" width="20.7109375" style="107" customWidth="1"/>
    <col min="5" max="5" width="22.140625" style="107" customWidth="1"/>
    <col min="6" max="6" width="21" style="107" customWidth="1"/>
    <col min="7" max="7" width="24.42578125" style="107" customWidth="1"/>
    <col min="8" max="8" width="91.85546875" style="107" customWidth="1"/>
    <col min="9" max="9" width="9.5703125" style="107" customWidth="1"/>
    <col min="10" max="1024" width="9.140625" style="107"/>
  </cols>
  <sheetData>
    <row r="1" spans="1:8" ht="24.75" customHeight="1">
      <c r="H1" s="108" t="s">
        <v>412</v>
      </c>
    </row>
    <row r="2" spans="1:8" ht="25.5" customHeight="1">
      <c r="A2" s="220" t="s">
        <v>103</v>
      </c>
      <c r="B2" s="220"/>
      <c r="C2" s="220"/>
      <c r="D2" s="220"/>
      <c r="E2" s="220"/>
      <c r="F2" s="220"/>
      <c r="G2" s="220"/>
      <c r="H2" s="220"/>
    </row>
    <row r="3" spans="1:8" ht="16.5" customHeight="1"/>
    <row r="4" spans="1:8" ht="45" customHeight="1">
      <c r="A4" s="221" t="s">
        <v>52</v>
      </c>
      <c r="B4" s="222" t="s">
        <v>323</v>
      </c>
      <c r="C4" s="222" t="s">
        <v>413</v>
      </c>
      <c r="D4" s="209" t="s">
        <v>163</v>
      </c>
      <c r="E4" s="209" t="s">
        <v>164</v>
      </c>
      <c r="F4" s="210" t="s">
        <v>56</v>
      </c>
      <c r="G4" s="209" t="s">
        <v>414</v>
      </c>
      <c r="H4" s="222" t="s">
        <v>415</v>
      </c>
    </row>
    <row r="5" spans="1:8" ht="52.5" customHeight="1">
      <c r="A5" s="221"/>
      <c r="B5" s="222"/>
      <c r="C5" s="222"/>
      <c r="D5" s="209"/>
      <c r="E5" s="209"/>
      <c r="F5" s="210"/>
      <c r="G5" s="209"/>
      <c r="H5" s="222"/>
    </row>
    <row r="6" spans="1:8" s="112" customFormat="1" ht="18" customHeight="1">
      <c r="A6" s="110">
        <v>1</v>
      </c>
      <c r="B6" s="111">
        <v>2</v>
      </c>
      <c r="C6" s="111">
        <v>3</v>
      </c>
      <c r="D6" s="111">
        <v>4</v>
      </c>
      <c r="E6" s="111">
        <v>5</v>
      </c>
      <c r="F6" s="111">
        <v>6</v>
      </c>
      <c r="G6" s="111">
        <v>7</v>
      </c>
      <c r="H6" s="111">
        <v>8</v>
      </c>
    </row>
    <row r="7" spans="1:8" s="112" customFormat="1" ht="35.25" customHeight="1">
      <c r="A7" s="113" t="s">
        <v>416</v>
      </c>
      <c r="B7" s="114"/>
      <c r="C7" s="111"/>
      <c r="D7" s="111"/>
      <c r="E7" s="111"/>
      <c r="F7" s="111"/>
      <c r="G7" s="111"/>
      <c r="H7" s="111"/>
    </row>
    <row r="8" spans="1:8" ht="66" customHeight="1">
      <c r="A8" s="21" t="s">
        <v>417</v>
      </c>
      <c r="B8" s="63">
        <v>5000</v>
      </c>
      <c r="C8" s="109" t="s">
        <v>418</v>
      </c>
      <c r="D8" s="115">
        <f>('Осн. фін. пок.'!C51/'Осн. фін. пок.'!C49)*100</f>
        <v>6.636851520572451</v>
      </c>
      <c r="E8" s="115">
        <f>('Осн. фін. пок.'!D51/'Осн. фін. пок.'!D49)*100</f>
        <v>7.2568093385214016</v>
      </c>
      <c r="F8" s="115">
        <f>('Осн. фін. пок.'!E51/'Осн. фін. пок.'!E49)*100</f>
        <v>6.5875000000000004</v>
      </c>
      <c r="G8" s="115">
        <f>('Осн. фін. пок.'!F51/'Осн. фін. пок.'!F49)*100</f>
        <v>2.1535580524344571</v>
      </c>
      <c r="H8" s="116"/>
    </row>
    <row r="9" spans="1:8" ht="66" customHeight="1">
      <c r="A9" s="21" t="s">
        <v>419</v>
      </c>
      <c r="B9" s="63">
        <v>5010</v>
      </c>
      <c r="C9" s="109" t="s">
        <v>418</v>
      </c>
      <c r="D9" s="115">
        <f>('Осн. фін. пок.'!C57/'Осн. фін. пок.'!C49)*100</f>
        <v>-0.8676207513416816</v>
      </c>
      <c r="E9" s="115">
        <f>('Осн. фін. пок.'!D57/'Осн. фін. пок.'!D49)*100</f>
        <v>1.4124513618677044</v>
      </c>
      <c r="F9" s="115">
        <f>('Осн. фін. пок.'!E57/'Осн. фін. пок.'!E49)*100</f>
        <v>1.075</v>
      </c>
      <c r="G9" s="115">
        <f>('Осн. фін. пок.'!F57/'Осн. фін. пок.'!F49)*100</f>
        <v>0.90121722846441943</v>
      </c>
      <c r="H9" s="116"/>
    </row>
    <row r="10" spans="1:8" ht="51" customHeight="1">
      <c r="A10" s="117" t="s">
        <v>420</v>
      </c>
      <c r="B10" s="63">
        <v>5020</v>
      </c>
      <c r="C10" s="109" t="s">
        <v>418</v>
      </c>
      <c r="D10" s="115">
        <f>('Осн. фін. пок.'!C70/'Осн. фін. пок.'!C101)*100</f>
        <v>-17.4163179916318</v>
      </c>
      <c r="E10" s="115">
        <f>('Осн. фін. пок.'!D70/'Осн. фін. пок.'!D101)*100</f>
        <v>6.0171919770773634</v>
      </c>
      <c r="F10" s="115">
        <f>('Осн. фін. пок.'!E70/'Осн. фін. пок.'!E101)*100</f>
        <v>0</v>
      </c>
      <c r="G10" s="115">
        <f>('Осн. фін. пок.'!F70/'Осн. фін. пок.'!F101)*100</f>
        <v>0</v>
      </c>
      <c r="H10" s="116" t="s">
        <v>421</v>
      </c>
    </row>
    <row r="11" spans="1:8" ht="51" customHeight="1">
      <c r="A11" s="117" t="s">
        <v>422</v>
      </c>
      <c r="B11" s="63">
        <v>5030</v>
      </c>
      <c r="C11" s="109" t="s">
        <v>418</v>
      </c>
      <c r="D11" s="115">
        <f>('Осн. фін. пок.'!C70/'Осн. фін. пок.'!C102)*100</f>
        <v>-89.276139410187668</v>
      </c>
      <c r="E11" s="115">
        <f>('Осн. фін. пок.'!D70/'Осн. фін. пок.'!D102)*100</f>
        <v>60.28708133971292</v>
      </c>
      <c r="F11" s="115">
        <f>('Осн. фін. пок.'!E70/'Осн. фін. пок.'!E102)*100</f>
        <v>0</v>
      </c>
      <c r="G11" s="115">
        <f>('Осн. фін. пок.'!F70/'Осн. фін. пок.'!F102)*100</f>
        <v>0</v>
      </c>
      <c r="H11" s="116"/>
    </row>
    <row r="12" spans="1:8" ht="65.25" customHeight="1">
      <c r="A12" s="117" t="s">
        <v>423</v>
      </c>
      <c r="B12" s="63">
        <v>5040</v>
      </c>
      <c r="C12" s="109" t="s">
        <v>418</v>
      </c>
      <c r="D12" s="115">
        <f>('Осн. фін. пок.'!C70/'Осн. фін. пок.'!C49)*100</f>
        <v>-2.9785330948121644</v>
      </c>
      <c r="E12" s="115">
        <f>('Осн. фін. пок.'!D70/'Осн. фін. пок.'!D49)*100</f>
        <v>0.49027237354085601</v>
      </c>
      <c r="F12" s="115">
        <f>('Осн. фін. пок.'!E70/'Осн. фін. пок.'!E49)*100</f>
        <v>0</v>
      </c>
      <c r="G12" s="115">
        <f>('Осн. фін. пок.'!F70/'Осн. фін. пок.'!F49)*100</f>
        <v>0</v>
      </c>
      <c r="H12" s="116" t="s">
        <v>424</v>
      </c>
    </row>
    <row r="13" spans="1:8" ht="38.25" customHeight="1">
      <c r="A13" s="113" t="s">
        <v>425</v>
      </c>
      <c r="B13" s="63"/>
      <c r="C13" s="109"/>
      <c r="D13" s="115"/>
      <c r="E13" s="115"/>
      <c r="F13" s="115"/>
      <c r="G13" s="115"/>
      <c r="H13" s="116"/>
    </row>
    <row r="14" spans="1:8" ht="65.25" customHeight="1">
      <c r="A14" s="118" t="s">
        <v>426</v>
      </c>
      <c r="B14" s="63">
        <v>5100</v>
      </c>
      <c r="C14" s="109"/>
      <c r="D14" s="115">
        <f>('Осн. фін. пок.'!C103+'Осн. фін. пок.'!C104)/'Осн. фін. пок.'!C57</f>
        <v>-15.865979381443299</v>
      </c>
      <c r="E14" s="115">
        <f>('Осн. фін. пок.'!D103+'Осн. фін. пок.'!D104)/'Осн. фін. пок.'!D57</f>
        <v>5.1928374655647387</v>
      </c>
      <c r="F14" s="115">
        <f>('Осн. фін. пок.'!E103+'Осн. фін. пок.'!E104)/'Осн. фін. пок.'!E57</f>
        <v>8.6279069767441854</v>
      </c>
      <c r="G14" s="115">
        <f>('Осн. фін. пок.'!F103+'Осн. фін. пок.'!F104)/'Осн. фін. пок.'!F57</f>
        <v>11.805194805194805</v>
      </c>
      <c r="H14" s="116"/>
    </row>
    <row r="15" spans="1:8" s="112" customFormat="1" ht="66" customHeight="1">
      <c r="A15" s="118" t="s">
        <v>427</v>
      </c>
      <c r="B15" s="63">
        <v>5110</v>
      </c>
      <c r="C15" s="109" t="s">
        <v>428</v>
      </c>
      <c r="D15" s="115">
        <f>'Осн. фін. пок.'!C102/('Осн. фін. пок.'!C103+'Осн. фін. пок.'!C104)</f>
        <v>0.24236517218973358</v>
      </c>
      <c r="E15" s="115">
        <f>'Осн. фін. пок.'!D102/('Осн. фін. пок.'!D103+'Осн. фін. пок.'!D104)</f>
        <v>0.11087533156498673</v>
      </c>
      <c r="F15" s="115">
        <f>'Осн. фін. пок.'!E102/('Осн. фін. пок.'!E103+'Осн. фін. пок.'!E104)</f>
        <v>2.6954177897574125E-2</v>
      </c>
      <c r="G15" s="115">
        <f>'Осн. фін. пок.'!F102/('Осн. фін. пок.'!F103+'Осн. фін. пок.'!F104)</f>
        <v>2.2002200220022004E-2</v>
      </c>
      <c r="H15" s="116" t="s">
        <v>429</v>
      </c>
    </row>
    <row r="16" spans="1:8" s="112" customFormat="1" ht="56.25">
      <c r="A16" s="118" t="s">
        <v>430</v>
      </c>
      <c r="B16" s="63">
        <v>5120</v>
      </c>
      <c r="C16" s="109" t="s">
        <v>428</v>
      </c>
      <c r="D16" s="115">
        <f>'Осн. фін. пок.'!C99/'Осн. фін. пок.'!C104</f>
        <v>0.91487979207277448</v>
      </c>
      <c r="E16" s="115">
        <f>'Осн. фін. пок.'!D99/'Осн. фін. пок.'!D104</f>
        <v>0.8488063660477454</v>
      </c>
      <c r="F16" s="115">
        <f>'Осн. фін. пок.'!E99/'Осн. фін. пок.'!E104</f>
        <v>0.80053908355795145</v>
      </c>
      <c r="G16" s="115">
        <f>'Осн. фін. пок.'!F99/'Осн. фін. пок.'!F104</f>
        <v>0.91144114411441146</v>
      </c>
      <c r="H16" s="116" t="s">
        <v>431</v>
      </c>
    </row>
    <row r="17" spans="1:10" ht="33.75" customHeight="1">
      <c r="A17" s="113" t="s">
        <v>432</v>
      </c>
      <c r="B17" s="63"/>
      <c r="C17" s="109"/>
      <c r="D17" s="115"/>
      <c r="E17" s="115"/>
      <c r="F17" s="115"/>
      <c r="G17" s="115"/>
      <c r="H17" s="116"/>
    </row>
    <row r="18" spans="1:10" ht="52.5" customHeight="1">
      <c r="A18" s="118" t="s">
        <v>433</v>
      </c>
      <c r="B18" s="63">
        <v>5200</v>
      </c>
      <c r="C18" s="109"/>
      <c r="D18" s="115">
        <f>'IV. Кап. інвестиції'!C7/'I. Фін результат'!C93</f>
        <v>0.38983050847457629</v>
      </c>
      <c r="E18" s="115">
        <f>'IV. Кап. інвестиції'!D7/'I. Фін результат'!D93</f>
        <v>0.47619047619047616</v>
      </c>
      <c r="F18" s="115">
        <f>'IV. Кап. інвестиції'!E7/'I. Фін результат'!E93</f>
        <v>4.0697674418604654E-2</v>
      </c>
      <c r="G18" s="115">
        <f>'IV. Кап. інвестиції'!F7/'I. Фін результат'!F93</f>
        <v>0.19480519480519481</v>
      </c>
      <c r="H18" s="116"/>
    </row>
    <row r="19" spans="1:10" ht="83.25" customHeight="1">
      <c r="A19" s="118" t="s">
        <v>434</v>
      </c>
      <c r="B19" s="63">
        <v>5210</v>
      </c>
      <c r="C19" s="109"/>
      <c r="D19" s="115">
        <f>'Осн. фін. пок.'!C87/'Осн. фін. пок.'!C49</f>
        <v>8.2289803220035786E-3</v>
      </c>
      <c r="E19" s="115">
        <f>'Осн. фін. пок.'!D87/'Осн. фін. пок.'!D49</f>
        <v>3.8910505836575876E-3</v>
      </c>
      <c r="F19" s="115">
        <f>'Осн. фін. пок.'!E87/'Осн. фін. пок.'!E49</f>
        <v>4.3750000000000001E-4</v>
      </c>
      <c r="G19" s="115">
        <f>'Осн. фін. пок.'!F87/'Осн. фін. пок.'!F49</f>
        <v>1.7556179775280898E-3</v>
      </c>
      <c r="H19" s="116"/>
    </row>
    <row r="20" spans="1:10" ht="55.5" customHeight="1">
      <c r="A20" s="118" t="s">
        <v>435</v>
      </c>
      <c r="B20" s="63">
        <v>5220</v>
      </c>
      <c r="C20" s="109" t="s">
        <v>436</v>
      </c>
      <c r="D20" s="115">
        <f>'Осн. фін. пок.'!C98/'Осн. фін. пок.'!C97</f>
        <v>0.78143047534429144</v>
      </c>
      <c r="E20" s="115">
        <f>'Осн. фін. пок.'!D98/'Осн. фін. пок.'!D97</f>
        <v>0.80168776371308015</v>
      </c>
      <c r="F20" s="115">
        <f>'Осн. фін. пок.'!E98/'Осн. фін. пок.'!E97</f>
        <v>0.8570159857904085</v>
      </c>
      <c r="G20" s="115">
        <f>'Осн. фін. пок.'!F98/'Осн. фін. пок.'!F97</f>
        <v>0.9119193689745837</v>
      </c>
      <c r="H20" s="116" t="s">
        <v>437</v>
      </c>
    </row>
    <row r="21" spans="1:10" ht="34.5" customHeight="1">
      <c r="A21" s="113" t="s">
        <v>438</v>
      </c>
      <c r="B21" s="63"/>
      <c r="C21" s="109"/>
      <c r="D21" s="115"/>
      <c r="E21" s="115"/>
      <c r="F21" s="115"/>
      <c r="G21" s="115"/>
      <c r="H21" s="116"/>
    </row>
    <row r="22" spans="1:10" ht="87.75" customHeight="1">
      <c r="A22" s="117" t="s">
        <v>439</v>
      </c>
      <c r="B22" s="63">
        <v>5300</v>
      </c>
      <c r="C22" s="109"/>
      <c r="D22" s="115"/>
      <c r="E22" s="115"/>
      <c r="F22" s="115"/>
      <c r="G22" s="115"/>
      <c r="H22" s="116"/>
    </row>
    <row r="23" spans="1:10" ht="19.5" customHeight="1">
      <c r="B23" s="119"/>
      <c r="C23" s="119"/>
      <c r="D23" s="119"/>
      <c r="E23" s="119"/>
      <c r="F23" s="119"/>
      <c r="G23" s="119"/>
      <c r="H23" s="119"/>
    </row>
    <row r="24" spans="1:10" ht="19.5" customHeight="1"/>
    <row r="25" spans="1:10" ht="19.5" customHeight="1"/>
    <row r="26" spans="1:10" s="14" customFormat="1" ht="30.75" customHeight="1">
      <c r="A26" s="99" t="s">
        <v>155</v>
      </c>
      <c r="B26" s="120"/>
      <c r="C26" s="13"/>
      <c r="D26" s="219"/>
      <c r="E26" s="219"/>
      <c r="F26" s="219"/>
      <c r="G26" s="219"/>
      <c r="H26" s="82" t="s">
        <v>440</v>
      </c>
      <c r="I26" s="107"/>
      <c r="J26" s="107"/>
    </row>
    <row r="27" spans="1:10" s="123" customFormat="1" ht="19.5" customHeight="1">
      <c r="A27" s="76" t="s">
        <v>157</v>
      </c>
      <c r="B27" s="121"/>
      <c r="C27" s="14"/>
      <c r="D27" s="212" t="s">
        <v>158</v>
      </c>
      <c r="E27" s="212"/>
      <c r="F27" s="212"/>
      <c r="G27" s="212"/>
      <c r="H27" s="122" t="s">
        <v>159</v>
      </c>
      <c r="I27" s="107"/>
      <c r="J27" s="107"/>
    </row>
  </sheetData>
  <mergeCells count="11">
    <mergeCell ref="D26:G26"/>
    <mergeCell ref="D27:G27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98402777777777795" right="0.59027777777777801" top="0.59027777777777801" bottom="0.59027777777777801" header="0.511811023622047" footer="0.511811023622047"/>
  <pageSetup paperSize="9" scale="41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J62"/>
  <sheetViews>
    <sheetView zoomScale="54" zoomScaleNormal="54" workbookViewId="0">
      <selection activeCell="U18" sqref="U18"/>
    </sheetView>
  </sheetViews>
  <sheetFormatPr defaultColWidth="9.140625" defaultRowHeight="18.75"/>
  <cols>
    <col min="1" max="1" width="57.140625" style="512" customWidth="1"/>
    <col min="2" max="2" width="13.5703125" style="552" customWidth="1"/>
    <col min="3" max="3" width="14.7109375" style="512" customWidth="1"/>
    <col min="4" max="4" width="16.140625" style="512" customWidth="1"/>
    <col min="5" max="5" width="13.7109375" style="512" customWidth="1"/>
    <col min="6" max="6" width="16.5703125" style="512" customWidth="1"/>
    <col min="7" max="7" width="15.28515625" style="512" customWidth="1"/>
    <col min="8" max="8" width="16.5703125" style="512" customWidth="1"/>
    <col min="9" max="9" width="16.140625" style="512" customWidth="1"/>
    <col min="10" max="10" width="16.42578125" style="512" customWidth="1"/>
    <col min="11" max="11" width="16.5703125" style="512" customWidth="1"/>
    <col min="12" max="12" width="16.85546875" style="512" customWidth="1"/>
    <col min="13" max="15" width="16.7109375" style="512" customWidth="1"/>
    <col min="16" max="1024" width="9.140625" style="512"/>
    <col min="1025" max="16384" width="9.140625" style="261"/>
  </cols>
  <sheetData>
    <row r="1" spans="1:15" ht="20.25">
      <c r="A1" s="441"/>
      <c r="B1" s="480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2" t="s">
        <v>441</v>
      </c>
    </row>
    <row r="2" spans="1:15" ht="20.25">
      <c r="A2" s="513" t="s">
        <v>442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</row>
    <row r="3" spans="1:15" ht="32.25" customHeight="1">
      <c r="A3" s="513" t="s">
        <v>443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</row>
    <row r="4" spans="1:15" ht="32.25" customHeight="1">
      <c r="A4" s="514" t="s">
        <v>444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</row>
    <row r="5" spans="1:15" ht="19.5" customHeight="1">
      <c r="A5" s="477" t="s">
        <v>445</v>
      </c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</row>
    <row r="6" spans="1:15" ht="36.75" customHeight="1">
      <c r="A6" s="515" t="s">
        <v>446</v>
      </c>
      <c r="B6" s="515"/>
      <c r="C6" s="515"/>
      <c r="D6" s="515"/>
      <c r="E6" s="515"/>
      <c r="F6" s="515"/>
      <c r="G6" s="515"/>
      <c r="H6" s="515"/>
      <c r="I6" s="515"/>
      <c r="J6" s="515"/>
      <c r="K6" s="515"/>
      <c r="L6" s="515"/>
      <c r="M6" s="515"/>
      <c r="N6" s="515"/>
      <c r="O6" s="515"/>
    </row>
    <row r="7" spans="1:15" ht="46.5" customHeight="1">
      <c r="A7" s="516" t="s">
        <v>447</v>
      </c>
      <c r="B7" s="516"/>
      <c r="C7" s="516"/>
      <c r="D7" s="516"/>
      <c r="E7" s="516"/>
      <c r="F7" s="516"/>
      <c r="G7" s="516"/>
      <c r="H7" s="516"/>
      <c r="I7" s="516"/>
      <c r="J7" s="516"/>
      <c r="K7" s="516"/>
      <c r="L7" s="516"/>
      <c r="M7" s="516"/>
      <c r="N7" s="516"/>
      <c r="O7" s="516"/>
    </row>
    <row r="8" spans="1:15" s="414" customFormat="1" ht="95.25" customHeight="1">
      <c r="A8" s="517" t="s">
        <v>52</v>
      </c>
      <c r="B8" s="517"/>
      <c r="C8" s="517"/>
      <c r="D8" s="448" t="s">
        <v>163</v>
      </c>
      <c r="E8" s="448"/>
      <c r="F8" s="448" t="s">
        <v>448</v>
      </c>
      <c r="G8" s="448"/>
      <c r="H8" s="448" t="s">
        <v>56</v>
      </c>
      <c r="I8" s="448"/>
      <c r="J8" s="448" t="s">
        <v>449</v>
      </c>
      <c r="K8" s="448"/>
      <c r="L8" s="448" t="s">
        <v>450</v>
      </c>
      <c r="M8" s="448"/>
      <c r="N8" s="448" t="s">
        <v>451</v>
      </c>
      <c r="O8" s="448"/>
    </row>
    <row r="9" spans="1:15" s="414" customFormat="1" ht="24.75" customHeight="1">
      <c r="A9" s="517">
        <v>1</v>
      </c>
      <c r="B9" s="517"/>
      <c r="C9" s="517"/>
      <c r="D9" s="448">
        <v>2</v>
      </c>
      <c r="E9" s="448"/>
      <c r="F9" s="448">
        <v>3</v>
      </c>
      <c r="G9" s="448"/>
      <c r="H9" s="448">
        <v>4</v>
      </c>
      <c r="I9" s="448"/>
      <c r="J9" s="448">
        <v>5</v>
      </c>
      <c r="K9" s="448"/>
      <c r="L9" s="448">
        <v>6</v>
      </c>
      <c r="M9" s="448"/>
      <c r="N9" s="448">
        <v>7</v>
      </c>
      <c r="O9" s="448"/>
    </row>
    <row r="10" spans="1:15" s="414" customFormat="1" ht="107.25" customHeight="1">
      <c r="A10" s="518" t="s">
        <v>452</v>
      </c>
      <c r="B10" s="518"/>
      <c r="C10" s="518"/>
      <c r="D10" s="519">
        <f>SUM(D11:D13)</f>
        <v>114</v>
      </c>
      <c r="E10" s="519"/>
      <c r="F10" s="519">
        <v>128</v>
      </c>
      <c r="G10" s="519"/>
      <c r="H10" s="519">
        <f>SUM(H11:H13)</f>
        <v>109</v>
      </c>
      <c r="I10" s="519"/>
      <c r="J10" s="519">
        <f>SUM(J11:J13)</f>
        <v>120</v>
      </c>
      <c r="K10" s="519"/>
      <c r="L10" s="520">
        <f t="shared" ref="L10:L25" si="0">J10/H10*100</f>
        <v>110.09174311926606</v>
      </c>
      <c r="M10" s="520"/>
      <c r="N10" s="520">
        <f t="shared" ref="N10:N25" si="1">J10/D10*100</f>
        <v>105.26315789473684</v>
      </c>
      <c r="O10" s="520"/>
    </row>
    <row r="11" spans="1:15" s="414" customFormat="1" ht="30.75" customHeight="1">
      <c r="A11" s="521" t="s">
        <v>142</v>
      </c>
      <c r="B11" s="521"/>
      <c r="C11" s="521"/>
      <c r="D11" s="522">
        <v>1</v>
      </c>
      <c r="E11" s="522"/>
      <c r="F11" s="522">
        <v>1</v>
      </c>
      <c r="G11" s="522"/>
      <c r="H11" s="522">
        <v>1</v>
      </c>
      <c r="I11" s="522"/>
      <c r="J11" s="522">
        <v>1</v>
      </c>
      <c r="K11" s="522"/>
      <c r="L11" s="523">
        <f t="shared" si="0"/>
        <v>100</v>
      </c>
      <c r="M11" s="523"/>
      <c r="N11" s="523">
        <f t="shared" si="1"/>
        <v>100</v>
      </c>
      <c r="O11" s="523"/>
    </row>
    <row r="12" spans="1:15" s="414" customFormat="1" ht="30.75" customHeight="1">
      <c r="A12" s="521" t="s">
        <v>144</v>
      </c>
      <c r="B12" s="521"/>
      <c r="C12" s="521"/>
      <c r="D12" s="522">
        <v>6</v>
      </c>
      <c r="E12" s="522"/>
      <c r="F12" s="522">
        <v>7</v>
      </c>
      <c r="G12" s="522"/>
      <c r="H12" s="522">
        <v>6</v>
      </c>
      <c r="I12" s="522"/>
      <c r="J12" s="522">
        <v>6</v>
      </c>
      <c r="K12" s="522"/>
      <c r="L12" s="523">
        <f t="shared" si="0"/>
        <v>100</v>
      </c>
      <c r="M12" s="523"/>
      <c r="N12" s="523">
        <f t="shared" si="1"/>
        <v>100</v>
      </c>
      <c r="O12" s="523"/>
    </row>
    <row r="13" spans="1:15" s="414" customFormat="1" ht="30.75" customHeight="1">
      <c r="A13" s="521" t="s">
        <v>146</v>
      </c>
      <c r="B13" s="521"/>
      <c r="C13" s="521"/>
      <c r="D13" s="522">
        <v>107</v>
      </c>
      <c r="E13" s="522"/>
      <c r="F13" s="522">
        <v>120</v>
      </c>
      <c r="G13" s="522"/>
      <c r="H13" s="522">
        <v>102</v>
      </c>
      <c r="I13" s="522"/>
      <c r="J13" s="522">
        <v>113</v>
      </c>
      <c r="K13" s="522"/>
      <c r="L13" s="523">
        <f t="shared" si="0"/>
        <v>110.78431372549021</v>
      </c>
      <c r="M13" s="523"/>
      <c r="N13" s="523">
        <f t="shared" si="1"/>
        <v>105.60747663551402</v>
      </c>
      <c r="O13" s="523"/>
    </row>
    <row r="14" spans="1:15" s="414" customFormat="1" ht="42" customHeight="1">
      <c r="A14" s="518" t="s">
        <v>453</v>
      </c>
      <c r="B14" s="518"/>
      <c r="C14" s="518"/>
      <c r="D14" s="524">
        <f>SUM(D15:D17)</f>
        <v>3631</v>
      </c>
      <c r="E14" s="524"/>
      <c r="F14" s="524">
        <f>SUM(F15:F17)</f>
        <v>11020</v>
      </c>
      <c r="G14" s="524"/>
      <c r="H14" s="524">
        <f>SUM(H15:I17)</f>
        <v>5805</v>
      </c>
      <c r="I14" s="524"/>
      <c r="J14" s="524">
        <f>SUM(J15:J17)</f>
        <v>8004</v>
      </c>
      <c r="K14" s="524"/>
      <c r="L14" s="520">
        <f t="shared" si="0"/>
        <v>137.88113695090439</v>
      </c>
      <c r="M14" s="520"/>
      <c r="N14" s="520">
        <f t="shared" si="1"/>
        <v>220.43514183420547</v>
      </c>
      <c r="O14" s="520"/>
    </row>
    <row r="15" spans="1:15" s="414" customFormat="1" ht="31.5" customHeight="1">
      <c r="A15" s="521" t="s">
        <v>142</v>
      </c>
      <c r="B15" s="521"/>
      <c r="C15" s="521"/>
      <c r="D15" s="525">
        <v>235</v>
      </c>
      <c r="E15" s="525"/>
      <c r="F15" s="526">
        <v>314</v>
      </c>
      <c r="G15" s="526"/>
      <c r="H15" s="526">
        <v>275</v>
      </c>
      <c r="I15" s="526"/>
      <c r="J15" s="526">
        <v>253</v>
      </c>
      <c r="K15" s="526"/>
      <c r="L15" s="523">
        <f t="shared" si="0"/>
        <v>92</v>
      </c>
      <c r="M15" s="523"/>
      <c r="N15" s="523">
        <f t="shared" si="1"/>
        <v>107.65957446808511</v>
      </c>
      <c r="O15" s="523"/>
    </row>
    <row r="16" spans="1:15" s="414" customFormat="1" ht="36.75" customHeight="1">
      <c r="A16" s="521" t="s">
        <v>144</v>
      </c>
      <c r="B16" s="521"/>
      <c r="C16" s="521"/>
      <c r="D16" s="525">
        <v>370</v>
      </c>
      <c r="E16" s="525"/>
      <c r="F16" s="526">
        <v>906</v>
      </c>
      <c r="G16" s="526"/>
      <c r="H16" s="526">
        <v>475</v>
      </c>
      <c r="I16" s="526"/>
      <c r="J16" s="526">
        <v>672</v>
      </c>
      <c r="K16" s="526"/>
      <c r="L16" s="523">
        <f t="shared" si="0"/>
        <v>141.4736842105263</v>
      </c>
      <c r="M16" s="523"/>
      <c r="N16" s="523">
        <f t="shared" si="1"/>
        <v>181.62162162162164</v>
      </c>
      <c r="O16" s="523"/>
    </row>
    <row r="17" spans="1:24" s="414" customFormat="1" ht="35.25" customHeight="1">
      <c r="A17" s="521" t="s">
        <v>146</v>
      </c>
      <c r="B17" s="521"/>
      <c r="C17" s="521"/>
      <c r="D17" s="525">
        <v>3026</v>
      </c>
      <c r="E17" s="525"/>
      <c r="F17" s="526">
        <v>9800</v>
      </c>
      <c r="G17" s="526"/>
      <c r="H17" s="526">
        <v>5055</v>
      </c>
      <c r="I17" s="526"/>
      <c r="J17" s="526">
        <v>7079</v>
      </c>
      <c r="K17" s="526"/>
      <c r="L17" s="523">
        <f t="shared" si="0"/>
        <v>140.03956478733929</v>
      </c>
      <c r="M17" s="523"/>
      <c r="N17" s="523">
        <f t="shared" si="1"/>
        <v>233.93919365499008</v>
      </c>
      <c r="O17" s="523"/>
    </row>
    <row r="18" spans="1:24" s="414" customFormat="1" ht="43.5" customHeight="1">
      <c r="A18" s="518" t="s">
        <v>454</v>
      </c>
      <c r="B18" s="518"/>
      <c r="C18" s="518"/>
      <c r="D18" s="524">
        <f>SUM(D19:E21)</f>
        <v>3910</v>
      </c>
      <c r="E18" s="524"/>
      <c r="F18" s="524">
        <f>SUM(F19:G21)</f>
        <v>11020</v>
      </c>
      <c r="G18" s="524"/>
      <c r="H18" s="524">
        <f>SUM(H19:I21)</f>
        <v>5805</v>
      </c>
      <c r="I18" s="524"/>
      <c r="J18" s="524">
        <f>SUM(J19:J21)</f>
        <v>8004</v>
      </c>
      <c r="K18" s="524"/>
      <c r="L18" s="520">
        <f t="shared" si="0"/>
        <v>137.88113695090439</v>
      </c>
      <c r="M18" s="520"/>
      <c r="N18" s="520">
        <f t="shared" si="1"/>
        <v>204.70588235294116</v>
      </c>
      <c r="O18" s="520"/>
    </row>
    <row r="19" spans="1:24" s="414" customFormat="1" ht="34.5" customHeight="1">
      <c r="A19" s="521" t="s">
        <v>142</v>
      </c>
      <c r="B19" s="521"/>
      <c r="C19" s="521"/>
      <c r="D19" s="525">
        <v>235</v>
      </c>
      <c r="E19" s="525"/>
      <c r="F19" s="526">
        <v>314</v>
      </c>
      <c r="G19" s="526"/>
      <c r="H19" s="526">
        <v>275</v>
      </c>
      <c r="I19" s="526"/>
      <c r="J19" s="526">
        <v>253</v>
      </c>
      <c r="K19" s="526"/>
      <c r="L19" s="523">
        <f t="shared" si="0"/>
        <v>92</v>
      </c>
      <c r="M19" s="523"/>
      <c r="N19" s="523">
        <f t="shared" si="1"/>
        <v>107.65957446808511</v>
      </c>
      <c r="O19" s="523"/>
    </row>
    <row r="20" spans="1:24" s="414" customFormat="1" ht="31.5" customHeight="1">
      <c r="A20" s="521" t="s">
        <v>144</v>
      </c>
      <c r="B20" s="521"/>
      <c r="C20" s="521"/>
      <c r="D20" s="525">
        <v>409</v>
      </c>
      <c r="E20" s="525"/>
      <c r="F20" s="526">
        <v>906</v>
      </c>
      <c r="G20" s="526"/>
      <c r="H20" s="526">
        <v>475</v>
      </c>
      <c r="I20" s="526"/>
      <c r="J20" s="526">
        <v>672</v>
      </c>
      <c r="K20" s="526"/>
      <c r="L20" s="523">
        <f t="shared" si="0"/>
        <v>141.4736842105263</v>
      </c>
      <c r="M20" s="523"/>
      <c r="N20" s="523">
        <f t="shared" si="1"/>
        <v>164.30317848410758</v>
      </c>
      <c r="O20" s="523"/>
    </row>
    <row r="21" spans="1:24" s="414" customFormat="1" ht="31.5" customHeight="1">
      <c r="A21" s="521" t="s">
        <v>146</v>
      </c>
      <c r="B21" s="521"/>
      <c r="C21" s="521"/>
      <c r="D21" s="525">
        <v>3266</v>
      </c>
      <c r="E21" s="525"/>
      <c r="F21" s="526">
        <v>9800</v>
      </c>
      <c r="G21" s="526"/>
      <c r="H21" s="526">
        <v>5055</v>
      </c>
      <c r="I21" s="526"/>
      <c r="J21" s="526">
        <v>7079</v>
      </c>
      <c r="K21" s="526"/>
      <c r="L21" s="523">
        <f t="shared" si="0"/>
        <v>140.03956478733929</v>
      </c>
      <c r="M21" s="523"/>
      <c r="N21" s="523">
        <f t="shared" si="1"/>
        <v>216.74831598285365</v>
      </c>
      <c r="O21" s="523"/>
    </row>
    <row r="22" spans="1:24" s="414" customFormat="1" ht="62.25" customHeight="1">
      <c r="A22" s="518" t="s">
        <v>150</v>
      </c>
      <c r="B22" s="518"/>
      <c r="C22" s="518"/>
      <c r="D22" s="524">
        <f>(D18/D10)/7*1000</f>
        <v>4899.749373433584</v>
      </c>
      <c r="E22" s="524"/>
      <c r="F22" s="524">
        <f>(F18/F10)/12*1000</f>
        <v>7174.479166666667</v>
      </c>
      <c r="G22" s="524"/>
      <c r="H22" s="524">
        <f>(H18/H10)/9*1000</f>
        <v>5917.4311926605506</v>
      </c>
      <c r="I22" s="524"/>
      <c r="J22" s="524">
        <f>J18/84.8/12*1000</f>
        <v>7865.566037735849</v>
      </c>
      <c r="K22" s="524"/>
      <c r="L22" s="520">
        <f t="shared" si="0"/>
        <v>132.9219686997221</v>
      </c>
      <c r="M22" s="520"/>
      <c r="N22" s="520">
        <f t="shared" si="1"/>
        <v>160.52996670366261</v>
      </c>
      <c r="O22" s="520"/>
    </row>
    <row r="23" spans="1:24" s="414" customFormat="1" ht="39" customHeight="1">
      <c r="A23" s="521" t="s">
        <v>142</v>
      </c>
      <c r="B23" s="521"/>
      <c r="C23" s="521"/>
      <c r="D23" s="526">
        <f>(D19/D11)/12*1000</f>
        <v>19583.333333333332</v>
      </c>
      <c r="E23" s="526"/>
      <c r="F23" s="526">
        <f>(F19/F11)/12*1000</f>
        <v>26166.666666666668</v>
      </c>
      <c r="G23" s="526"/>
      <c r="H23" s="526">
        <f>H19/H11/12*1000</f>
        <v>22916.666666666668</v>
      </c>
      <c r="I23" s="526"/>
      <c r="J23" s="526">
        <f>J19/1/12*1000</f>
        <v>21083.333333333332</v>
      </c>
      <c r="K23" s="526"/>
      <c r="L23" s="523">
        <f t="shared" si="0"/>
        <v>92</v>
      </c>
      <c r="M23" s="523"/>
      <c r="N23" s="523">
        <f t="shared" si="1"/>
        <v>107.65957446808511</v>
      </c>
      <c r="O23" s="523"/>
      <c r="Q23" s="527">
        <f>H11*12+H12*9.5+H13*8.5</f>
        <v>936</v>
      </c>
    </row>
    <row r="24" spans="1:24" s="414" customFormat="1" ht="33" customHeight="1">
      <c r="A24" s="521" t="s">
        <v>144</v>
      </c>
      <c r="B24" s="521"/>
      <c r="C24" s="521"/>
      <c r="D24" s="526">
        <f>(D20/D12)/8*1000</f>
        <v>8520.8333333333339</v>
      </c>
      <c r="E24" s="526"/>
      <c r="F24" s="526">
        <f>(F20/F12)/12*1000</f>
        <v>10785.714285714284</v>
      </c>
      <c r="G24" s="526"/>
      <c r="H24" s="526">
        <f>H20/H12/9.5*1000</f>
        <v>8333.3333333333339</v>
      </c>
      <c r="I24" s="526"/>
      <c r="J24" s="526">
        <f>J20/4.3/12*1000</f>
        <v>13023.255813953489</v>
      </c>
      <c r="K24" s="526"/>
      <c r="L24" s="523">
        <f t="shared" si="0"/>
        <v>156.27906976744185</v>
      </c>
      <c r="M24" s="523"/>
      <c r="N24" s="523">
        <f t="shared" si="1"/>
        <v>152.84016603172796</v>
      </c>
      <c r="O24" s="523"/>
      <c r="Q24" s="528">
        <f>Q23/D10</f>
        <v>8.2105263157894743</v>
      </c>
    </row>
    <row r="25" spans="1:24" s="414" customFormat="1" ht="33.75" customHeight="1">
      <c r="A25" s="521" t="s">
        <v>146</v>
      </c>
      <c r="B25" s="521"/>
      <c r="C25" s="521"/>
      <c r="D25" s="526">
        <f>(D21/D13)/6.5*1000</f>
        <v>4695.9022286125091</v>
      </c>
      <c r="E25" s="526"/>
      <c r="F25" s="526">
        <f>(F21/F13)/12*1000</f>
        <v>6805.5555555555566</v>
      </c>
      <c r="G25" s="526"/>
      <c r="H25" s="526">
        <f>H21/H13/8.5*1000</f>
        <v>5830.4498269896194</v>
      </c>
      <c r="I25" s="526"/>
      <c r="J25" s="526">
        <f>J21/79.6/12*1000</f>
        <v>7411.0134003350086</v>
      </c>
      <c r="K25" s="526"/>
      <c r="L25" s="523">
        <f t="shared" si="0"/>
        <v>127.10877582770431</v>
      </c>
      <c r="M25" s="523"/>
      <c r="N25" s="523">
        <f t="shared" si="1"/>
        <v>157.81873300468459</v>
      </c>
      <c r="O25" s="523"/>
    </row>
    <row r="26" spans="1:24" ht="10.5" customHeight="1">
      <c r="A26" s="529"/>
      <c r="B26" s="529"/>
      <c r="C26" s="529"/>
      <c r="D26" s="530"/>
      <c r="E26" s="530"/>
      <c r="F26" s="530"/>
      <c r="G26" s="530"/>
      <c r="H26" s="530"/>
      <c r="I26" s="530"/>
      <c r="J26" s="530"/>
      <c r="K26" s="530"/>
      <c r="L26" s="530"/>
      <c r="M26" s="530"/>
      <c r="N26" s="530"/>
      <c r="O26" s="530"/>
      <c r="T26" s="414"/>
      <c r="U26" s="414"/>
      <c r="V26" s="414"/>
      <c r="W26" s="414"/>
      <c r="X26" s="414"/>
    </row>
    <row r="27" spans="1:24" ht="27.75" customHeight="1">
      <c r="A27" s="531" t="s">
        <v>455</v>
      </c>
      <c r="B27" s="531"/>
      <c r="C27" s="531"/>
      <c r="D27" s="531"/>
      <c r="E27" s="531"/>
      <c r="F27" s="531"/>
      <c r="G27" s="531"/>
      <c r="H27" s="531"/>
      <c r="I27" s="531"/>
      <c r="J27" s="531"/>
      <c r="K27" s="531"/>
      <c r="L27" s="531"/>
      <c r="M27" s="531"/>
      <c r="N27" s="531"/>
      <c r="O27" s="531"/>
    </row>
    <row r="28" spans="1:24" ht="15" customHeight="1">
      <c r="A28" s="530"/>
      <c r="B28" s="530"/>
      <c r="C28" s="530"/>
      <c r="D28" s="530"/>
      <c r="E28" s="530"/>
      <c r="F28" s="530"/>
      <c r="G28" s="530"/>
      <c r="H28" s="530"/>
      <c r="I28" s="530"/>
      <c r="J28" s="441"/>
      <c r="K28" s="441"/>
      <c r="L28" s="441"/>
      <c r="M28" s="441"/>
      <c r="N28" s="441"/>
      <c r="O28" s="441"/>
    </row>
    <row r="29" spans="1:24" ht="21.75" customHeight="1">
      <c r="A29" s="472"/>
      <c r="B29" s="472"/>
      <c r="C29" s="472"/>
      <c r="D29" s="472"/>
      <c r="E29" s="472"/>
      <c r="F29" s="472"/>
      <c r="G29" s="472"/>
      <c r="H29" s="472"/>
      <c r="I29" s="472"/>
      <c r="J29" s="472"/>
      <c r="K29" s="472"/>
      <c r="L29" s="472"/>
      <c r="M29" s="472"/>
      <c r="N29" s="472"/>
      <c r="O29" s="472"/>
    </row>
    <row r="30" spans="1:24" ht="25.5" customHeight="1">
      <c r="A30" s="532" t="s">
        <v>456</v>
      </c>
      <c r="B30" s="532"/>
      <c r="C30" s="532"/>
      <c r="D30" s="532"/>
      <c r="E30" s="532"/>
      <c r="F30" s="532"/>
      <c r="G30" s="532"/>
      <c r="H30" s="532"/>
      <c r="I30" s="532"/>
      <c r="J30" s="532"/>
      <c r="K30" s="441"/>
      <c r="L30" s="441"/>
      <c r="M30" s="441"/>
      <c r="N30" s="441"/>
      <c r="O30" s="441"/>
    </row>
    <row r="31" spans="1:24" ht="68.25" customHeight="1">
      <c r="A31" s="448" t="s">
        <v>457</v>
      </c>
      <c r="B31" s="448" t="s">
        <v>458</v>
      </c>
      <c r="C31" s="448"/>
      <c r="D31" s="448" t="s">
        <v>459</v>
      </c>
      <c r="E31" s="448"/>
      <c r="F31" s="448"/>
      <c r="G31" s="448" t="s">
        <v>460</v>
      </c>
      <c r="H31" s="448"/>
      <c r="I31" s="448"/>
      <c r="J31" s="448" t="s">
        <v>461</v>
      </c>
      <c r="K31" s="448"/>
      <c r="L31" s="448"/>
      <c r="M31" s="448" t="s">
        <v>414</v>
      </c>
      <c r="N31" s="448"/>
      <c r="O31" s="448"/>
    </row>
    <row r="32" spans="1:24" ht="165" customHeight="1">
      <c r="A32" s="448"/>
      <c r="B32" s="449" t="s">
        <v>462</v>
      </c>
      <c r="C32" s="533" t="s">
        <v>463</v>
      </c>
      <c r="D32" s="449" t="s">
        <v>464</v>
      </c>
      <c r="E32" s="534" t="s">
        <v>465</v>
      </c>
      <c r="F32" s="449" t="s">
        <v>466</v>
      </c>
      <c r="G32" s="449" t="s">
        <v>464</v>
      </c>
      <c r="H32" s="449" t="s">
        <v>465</v>
      </c>
      <c r="I32" s="449" t="s">
        <v>466</v>
      </c>
      <c r="J32" s="449" t="s">
        <v>464</v>
      </c>
      <c r="K32" s="449" t="s">
        <v>465</v>
      </c>
      <c r="L32" s="449" t="s">
        <v>466</v>
      </c>
      <c r="M32" s="449" t="s">
        <v>464</v>
      </c>
      <c r="N32" s="449" t="s">
        <v>465</v>
      </c>
      <c r="O32" s="449" t="s">
        <v>466</v>
      </c>
    </row>
    <row r="33" spans="1:15" ht="25.5" customHeight="1">
      <c r="A33" s="449">
        <v>1</v>
      </c>
      <c r="B33" s="449">
        <v>2</v>
      </c>
      <c r="C33" s="449">
        <v>3</v>
      </c>
      <c r="D33" s="449">
        <v>4</v>
      </c>
      <c r="E33" s="449">
        <v>5</v>
      </c>
      <c r="F33" s="449">
        <v>6</v>
      </c>
      <c r="G33" s="449">
        <v>7</v>
      </c>
      <c r="H33" s="459">
        <v>8</v>
      </c>
      <c r="I33" s="459">
        <v>9</v>
      </c>
      <c r="J33" s="459">
        <v>10</v>
      </c>
      <c r="K33" s="459">
        <v>11</v>
      </c>
      <c r="L33" s="459">
        <v>12</v>
      </c>
      <c r="M33" s="459">
        <v>13</v>
      </c>
      <c r="N33" s="459">
        <v>14</v>
      </c>
      <c r="O33" s="459">
        <v>15</v>
      </c>
    </row>
    <row r="34" spans="1:15" ht="20.25">
      <c r="A34" s="535" t="s">
        <v>467</v>
      </c>
      <c r="B34" s="536">
        <f>ROUND(D34/$D$35*100,1)</f>
        <v>100</v>
      </c>
      <c r="C34" s="536">
        <f>ROUND(M34/$M$35*100,1)</f>
        <v>100</v>
      </c>
      <c r="D34" s="392">
        <v>11180</v>
      </c>
      <c r="E34" s="392"/>
      <c r="F34" s="392"/>
      <c r="G34" s="392">
        <v>25700</v>
      </c>
      <c r="H34" s="537"/>
      <c r="I34" s="537"/>
      <c r="J34" s="537">
        <v>9048</v>
      </c>
      <c r="K34" s="537"/>
      <c r="L34" s="537"/>
      <c r="M34" s="537">
        <v>17088</v>
      </c>
      <c r="N34" s="459"/>
      <c r="O34" s="459"/>
    </row>
    <row r="35" spans="1:15" ht="30.75" customHeight="1">
      <c r="A35" s="466" t="s">
        <v>243</v>
      </c>
      <c r="B35" s="538">
        <f>SUM(B34:B34)</f>
        <v>100</v>
      </c>
      <c r="C35" s="538">
        <f>SUM(C34:C34)</f>
        <v>100</v>
      </c>
      <c r="D35" s="367">
        <f>SUM(D34:D34)</f>
        <v>11180</v>
      </c>
      <c r="E35" s="367"/>
      <c r="F35" s="367"/>
      <c r="G35" s="367">
        <f>SUM(G34:G34)</f>
        <v>25700</v>
      </c>
      <c r="H35" s="367"/>
      <c r="I35" s="367"/>
      <c r="J35" s="367">
        <f>SUM(J34:J34)</f>
        <v>9048</v>
      </c>
      <c r="K35" s="367"/>
      <c r="L35" s="367"/>
      <c r="M35" s="367">
        <f>SUM(M34:M34)</f>
        <v>17088</v>
      </c>
      <c r="N35" s="376"/>
      <c r="O35" s="539"/>
    </row>
    <row r="36" spans="1:15" ht="19.5" customHeight="1">
      <c r="A36" s="540"/>
      <c r="B36" s="541"/>
      <c r="C36" s="541"/>
      <c r="D36" s="541"/>
      <c r="E36" s="541"/>
      <c r="F36" s="444"/>
      <c r="G36" s="444"/>
      <c r="H36" s="444"/>
      <c r="I36" s="511"/>
      <c r="J36" s="511"/>
      <c r="K36" s="511"/>
      <c r="L36" s="511"/>
      <c r="M36" s="511"/>
      <c r="N36" s="511"/>
      <c r="O36" s="511"/>
    </row>
    <row r="37" spans="1:15" ht="19.5" customHeight="1">
      <c r="A37" s="515" t="s">
        <v>468</v>
      </c>
      <c r="B37" s="515"/>
      <c r="C37" s="515"/>
      <c r="D37" s="515"/>
      <c r="E37" s="515"/>
      <c r="F37" s="515"/>
      <c r="G37" s="515"/>
      <c r="H37" s="515"/>
      <c r="I37" s="515"/>
      <c r="J37" s="515"/>
      <c r="K37" s="515"/>
      <c r="L37" s="515"/>
      <c r="M37" s="515"/>
      <c r="N37" s="515"/>
      <c r="O37" s="515"/>
    </row>
    <row r="38" spans="1:15" ht="19.5" customHeight="1">
      <c r="A38" s="441"/>
      <c r="B38" s="480"/>
      <c r="C38" s="441"/>
      <c r="D38" s="441"/>
      <c r="E38" s="441"/>
      <c r="F38" s="441"/>
      <c r="G38" s="441"/>
      <c r="H38" s="441"/>
      <c r="I38" s="441"/>
      <c r="J38" s="441"/>
      <c r="K38" s="441"/>
      <c r="L38" s="441"/>
      <c r="M38" s="441"/>
      <c r="N38" s="441"/>
      <c r="O38" s="441"/>
    </row>
    <row r="39" spans="1:15" ht="63" customHeight="1">
      <c r="A39" s="449" t="s">
        <v>469</v>
      </c>
      <c r="B39" s="448" t="s">
        <v>470</v>
      </c>
      <c r="C39" s="448"/>
      <c r="D39" s="448" t="s">
        <v>471</v>
      </c>
      <c r="E39" s="448"/>
      <c r="F39" s="448" t="s">
        <v>472</v>
      </c>
      <c r="G39" s="448"/>
      <c r="H39" s="448" t="s">
        <v>473</v>
      </c>
      <c r="I39" s="448"/>
      <c r="J39" s="448"/>
      <c r="K39" s="448" t="s">
        <v>474</v>
      </c>
      <c r="L39" s="448"/>
      <c r="M39" s="448" t="s">
        <v>475</v>
      </c>
      <c r="N39" s="448"/>
      <c r="O39" s="448"/>
    </row>
    <row r="40" spans="1:15" ht="25.5" customHeight="1">
      <c r="A40" s="459">
        <v>1</v>
      </c>
      <c r="B40" s="517">
        <v>2</v>
      </c>
      <c r="C40" s="517"/>
      <c r="D40" s="517">
        <v>3</v>
      </c>
      <c r="E40" s="517"/>
      <c r="F40" s="542">
        <v>4</v>
      </c>
      <c r="G40" s="542"/>
      <c r="H40" s="517">
        <v>5</v>
      </c>
      <c r="I40" s="517"/>
      <c r="J40" s="517"/>
      <c r="K40" s="517">
        <v>6</v>
      </c>
      <c r="L40" s="517"/>
      <c r="M40" s="517">
        <v>7</v>
      </c>
      <c r="N40" s="517"/>
      <c r="O40" s="517"/>
    </row>
    <row r="41" spans="1:15" ht="30" customHeight="1">
      <c r="A41" s="458"/>
      <c r="B41" s="543"/>
      <c r="C41" s="543"/>
      <c r="D41" s="544"/>
      <c r="E41" s="544"/>
      <c r="F41" s="545"/>
      <c r="G41" s="545"/>
      <c r="H41" s="448"/>
      <c r="I41" s="448"/>
      <c r="J41" s="448"/>
      <c r="K41" s="546"/>
      <c r="L41" s="546"/>
      <c r="M41" s="543"/>
      <c r="N41" s="543"/>
      <c r="O41" s="543"/>
    </row>
    <row r="42" spans="1:15" ht="30" customHeight="1">
      <c r="A42" s="458"/>
      <c r="B42" s="543"/>
      <c r="C42" s="543"/>
      <c r="D42" s="544"/>
      <c r="E42" s="544"/>
      <c r="F42" s="545"/>
      <c r="G42" s="545"/>
      <c r="H42" s="448"/>
      <c r="I42" s="448"/>
      <c r="J42" s="448"/>
      <c r="K42" s="546"/>
      <c r="L42" s="546"/>
      <c r="M42" s="543"/>
      <c r="N42" s="543"/>
      <c r="O42" s="543"/>
    </row>
    <row r="43" spans="1:15" ht="30" customHeight="1">
      <c r="A43" s="458"/>
      <c r="B43" s="543"/>
      <c r="C43" s="543"/>
      <c r="D43" s="544"/>
      <c r="E43" s="544"/>
      <c r="F43" s="545"/>
      <c r="G43" s="545"/>
      <c r="H43" s="448"/>
      <c r="I43" s="448"/>
      <c r="J43" s="448"/>
      <c r="K43" s="546"/>
      <c r="L43" s="546"/>
      <c r="M43" s="543"/>
      <c r="N43" s="543"/>
      <c r="O43" s="543"/>
    </row>
    <row r="44" spans="1:15" ht="34.5" customHeight="1">
      <c r="A44" s="466" t="s">
        <v>243</v>
      </c>
      <c r="B44" s="547" t="s">
        <v>476</v>
      </c>
      <c r="C44" s="547"/>
      <c r="D44" s="547" t="s">
        <v>476</v>
      </c>
      <c r="E44" s="547"/>
      <c r="F44" s="547" t="s">
        <v>476</v>
      </c>
      <c r="G44" s="547"/>
      <c r="H44" s="547"/>
      <c r="I44" s="547"/>
      <c r="J44" s="547"/>
      <c r="K44" s="548">
        <f>SUM(K41:K43)</f>
        <v>0</v>
      </c>
      <c r="L44" s="548"/>
      <c r="M44" s="549"/>
      <c r="N44" s="549"/>
      <c r="O44" s="549"/>
    </row>
    <row r="45" spans="1:15" ht="18" customHeight="1">
      <c r="A45" s="444"/>
      <c r="B45" s="472"/>
      <c r="C45" s="472"/>
      <c r="D45" s="472"/>
      <c r="E45" s="472"/>
      <c r="F45" s="472"/>
      <c r="G45" s="472"/>
      <c r="H45" s="472"/>
      <c r="I45" s="472"/>
      <c r="J45" s="472"/>
      <c r="K45" s="476"/>
      <c r="L45" s="476"/>
      <c r="M45" s="476"/>
      <c r="N45" s="476"/>
      <c r="O45" s="476"/>
    </row>
    <row r="46" spans="1:15" ht="19.5" customHeight="1">
      <c r="A46" s="515" t="s">
        <v>477</v>
      </c>
      <c r="B46" s="515"/>
      <c r="C46" s="515"/>
      <c r="D46" s="515"/>
      <c r="E46" s="515"/>
      <c r="F46" s="515"/>
      <c r="G46" s="515"/>
      <c r="H46" s="515"/>
      <c r="I46" s="515"/>
      <c r="J46" s="515"/>
      <c r="K46" s="515"/>
      <c r="L46" s="515"/>
      <c r="M46" s="515"/>
      <c r="N46" s="515"/>
      <c r="O46" s="515"/>
    </row>
    <row r="47" spans="1:15" ht="19.5" customHeight="1">
      <c r="A47" s="511"/>
      <c r="B47" s="511"/>
      <c r="C47" s="511"/>
      <c r="D47" s="511"/>
      <c r="E47" s="511"/>
      <c r="F47" s="511"/>
      <c r="G47" s="511"/>
      <c r="H47" s="511"/>
      <c r="I47" s="550"/>
      <c r="J47" s="441"/>
      <c r="K47" s="441"/>
      <c r="L47" s="441"/>
      <c r="M47" s="441"/>
      <c r="N47" s="441"/>
      <c r="O47" s="441"/>
    </row>
    <row r="48" spans="1:15" ht="52.5" customHeight="1">
      <c r="A48" s="448" t="s">
        <v>478</v>
      </c>
      <c r="B48" s="448"/>
      <c r="C48" s="448"/>
      <c r="D48" s="448" t="s">
        <v>479</v>
      </c>
      <c r="E48" s="448"/>
      <c r="F48" s="448"/>
      <c r="G48" s="448" t="s">
        <v>480</v>
      </c>
      <c r="H48" s="448"/>
      <c r="I48" s="448"/>
      <c r="J48" s="448" t="s">
        <v>481</v>
      </c>
      <c r="K48" s="448"/>
      <c r="L48" s="448"/>
      <c r="M48" s="448" t="s">
        <v>482</v>
      </c>
      <c r="N48" s="448"/>
      <c r="O48" s="448"/>
    </row>
    <row r="49" spans="1:15" ht="19.5" customHeight="1">
      <c r="A49" s="448">
        <v>1</v>
      </c>
      <c r="B49" s="448"/>
      <c r="C49" s="448"/>
      <c r="D49" s="448">
        <v>2</v>
      </c>
      <c r="E49" s="448"/>
      <c r="F49" s="448"/>
      <c r="G49" s="448">
        <v>3</v>
      </c>
      <c r="H49" s="448"/>
      <c r="I49" s="448"/>
      <c r="J49" s="517">
        <v>4</v>
      </c>
      <c r="K49" s="517"/>
      <c r="L49" s="517"/>
      <c r="M49" s="517">
        <v>5</v>
      </c>
      <c r="N49" s="517"/>
      <c r="O49" s="517"/>
    </row>
    <row r="50" spans="1:15" ht="30.75" customHeight="1">
      <c r="A50" s="521" t="s">
        <v>483</v>
      </c>
      <c r="B50" s="521"/>
      <c r="C50" s="521"/>
      <c r="D50" s="544"/>
      <c r="E50" s="544"/>
      <c r="F50" s="544"/>
      <c r="G50" s="544"/>
      <c r="H50" s="544"/>
      <c r="I50" s="544"/>
      <c r="J50" s="544"/>
      <c r="K50" s="544"/>
      <c r="L50" s="544"/>
      <c r="M50" s="544">
        <f>D50+G50-J50</f>
        <v>0</v>
      </c>
      <c r="N50" s="544"/>
      <c r="O50" s="544"/>
    </row>
    <row r="51" spans="1:15" ht="27.75" customHeight="1">
      <c r="A51" s="521" t="s">
        <v>484</v>
      </c>
      <c r="B51" s="521"/>
      <c r="C51" s="521"/>
      <c r="D51" s="544"/>
      <c r="E51" s="544"/>
      <c r="F51" s="544"/>
      <c r="G51" s="544"/>
      <c r="H51" s="544"/>
      <c r="I51" s="544"/>
      <c r="J51" s="544"/>
      <c r="K51" s="544"/>
      <c r="L51" s="544"/>
      <c r="M51" s="544"/>
      <c r="N51" s="544"/>
      <c r="O51" s="544"/>
    </row>
    <row r="52" spans="1:15" ht="21" customHeight="1">
      <c r="A52" s="521"/>
      <c r="B52" s="521"/>
      <c r="C52" s="521"/>
      <c r="D52" s="544"/>
      <c r="E52" s="544"/>
      <c r="F52" s="544"/>
      <c r="G52" s="544"/>
      <c r="H52" s="544"/>
      <c r="I52" s="544"/>
      <c r="J52" s="544"/>
      <c r="K52" s="544"/>
      <c r="L52" s="544"/>
      <c r="M52" s="544"/>
      <c r="N52" s="544"/>
      <c r="O52" s="544"/>
    </row>
    <row r="53" spans="1:15" ht="28.5" customHeight="1">
      <c r="A53" s="521" t="s">
        <v>485</v>
      </c>
      <c r="B53" s="521"/>
      <c r="C53" s="521"/>
      <c r="D53" s="544"/>
      <c r="E53" s="544"/>
      <c r="F53" s="544"/>
      <c r="G53" s="544"/>
      <c r="H53" s="544"/>
      <c r="I53" s="544"/>
      <c r="J53" s="544"/>
      <c r="K53" s="544"/>
      <c r="L53" s="544"/>
      <c r="M53" s="544">
        <f>D53+G53-J53</f>
        <v>0</v>
      </c>
      <c r="N53" s="544"/>
      <c r="O53" s="544"/>
    </row>
    <row r="54" spans="1:15" ht="25.5" customHeight="1">
      <c r="A54" s="521" t="s">
        <v>486</v>
      </c>
      <c r="B54" s="521"/>
      <c r="C54" s="521"/>
      <c r="D54" s="544"/>
      <c r="E54" s="544"/>
      <c r="F54" s="544"/>
      <c r="G54" s="544"/>
      <c r="H54" s="544"/>
      <c r="I54" s="544"/>
      <c r="J54" s="544"/>
      <c r="K54" s="544"/>
      <c r="L54" s="544"/>
      <c r="M54" s="544"/>
      <c r="N54" s="544"/>
      <c r="O54" s="544"/>
    </row>
    <row r="55" spans="1:15" ht="19.5" customHeight="1">
      <c r="A55" s="521"/>
      <c r="B55" s="521"/>
      <c r="C55" s="521"/>
      <c r="D55" s="544"/>
      <c r="E55" s="544"/>
      <c r="F55" s="544"/>
      <c r="G55" s="544"/>
      <c r="H55" s="544"/>
      <c r="I55" s="544"/>
      <c r="J55" s="544"/>
      <c r="K55" s="544"/>
      <c r="L55" s="544"/>
      <c r="M55" s="544"/>
      <c r="N55" s="544"/>
      <c r="O55" s="544"/>
    </row>
    <row r="56" spans="1:15" ht="30" customHeight="1">
      <c r="A56" s="521" t="s">
        <v>487</v>
      </c>
      <c r="B56" s="521"/>
      <c r="C56" s="521"/>
      <c r="D56" s="544"/>
      <c r="E56" s="544"/>
      <c r="F56" s="544"/>
      <c r="G56" s="544"/>
      <c r="H56" s="544"/>
      <c r="I56" s="544"/>
      <c r="J56" s="544"/>
      <c r="K56" s="544"/>
      <c r="L56" s="544"/>
      <c r="M56" s="544">
        <f>D56+G56-J56</f>
        <v>0</v>
      </c>
      <c r="N56" s="544"/>
      <c r="O56" s="544"/>
    </row>
    <row r="57" spans="1:15" ht="29.25" customHeight="1">
      <c r="A57" s="521" t="s">
        <v>484</v>
      </c>
      <c r="B57" s="521"/>
      <c r="C57" s="521"/>
      <c r="D57" s="544"/>
      <c r="E57" s="544"/>
      <c r="F57" s="544"/>
      <c r="G57" s="544"/>
      <c r="H57" s="544"/>
      <c r="I57" s="544"/>
      <c r="J57" s="544"/>
      <c r="K57" s="544"/>
      <c r="L57" s="544"/>
      <c r="M57" s="544"/>
      <c r="N57" s="544"/>
      <c r="O57" s="544"/>
    </row>
    <row r="58" spans="1:15" ht="26.25" customHeight="1">
      <c r="A58" s="521"/>
      <c r="B58" s="521"/>
      <c r="C58" s="521"/>
      <c r="D58" s="544"/>
      <c r="E58" s="544"/>
      <c r="F58" s="544"/>
      <c r="G58" s="544"/>
      <c r="H58" s="544"/>
      <c r="I58" s="544"/>
      <c r="J58" s="544"/>
      <c r="K58" s="544"/>
      <c r="L58" s="544"/>
      <c r="M58" s="544"/>
      <c r="N58" s="544"/>
      <c r="O58" s="544"/>
    </row>
    <row r="59" spans="1:15" ht="30" customHeight="1">
      <c r="A59" s="518" t="s">
        <v>243</v>
      </c>
      <c r="B59" s="518"/>
      <c r="C59" s="518"/>
      <c r="D59" s="551">
        <f>SUM(D50,D53,D56)</f>
        <v>0</v>
      </c>
      <c r="E59" s="551"/>
      <c r="F59" s="551"/>
      <c r="G59" s="551">
        <f>SUM(G50,G53,G56)</f>
        <v>0</v>
      </c>
      <c r="H59" s="551"/>
      <c r="I59" s="551"/>
      <c r="J59" s="551">
        <f>SUM(J50,J53,J56)</f>
        <v>0</v>
      </c>
      <c r="K59" s="551"/>
      <c r="L59" s="551"/>
      <c r="M59" s="551">
        <f>D59+G59-J59</f>
        <v>0</v>
      </c>
      <c r="N59" s="551"/>
      <c r="O59" s="551"/>
    </row>
    <row r="60" spans="1:15" ht="19.5" customHeight="1">
      <c r="C60" s="553"/>
      <c r="D60" s="553"/>
      <c r="E60" s="553"/>
    </row>
    <row r="61" spans="1:15" ht="19.5" customHeight="1">
      <c r="C61" s="553"/>
      <c r="D61" s="553"/>
      <c r="E61" s="553"/>
    </row>
    <row r="62" spans="1:15">
      <c r="C62" s="553"/>
      <c r="D62" s="553"/>
      <c r="E62" s="553"/>
    </row>
  </sheetData>
  <mergeCells count="238">
    <mergeCell ref="A2:O2"/>
    <mergeCell ref="A3:O3"/>
    <mergeCell ref="A4:O4"/>
    <mergeCell ref="A5:O5"/>
    <mergeCell ref="A6:O6"/>
    <mergeCell ref="A7:O7"/>
    <mergeCell ref="A8:C8"/>
    <mergeCell ref="D8:E8"/>
    <mergeCell ref="F8:G8"/>
    <mergeCell ref="H8:I8"/>
    <mergeCell ref="J8:K8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A10:C10"/>
    <mergeCell ref="D10:E10"/>
    <mergeCell ref="F10:G10"/>
    <mergeCell ref="H10:I10"/>
    <mergeCell ref="J10:K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A12:C12"/>
    <mergeCell ref="D12:E12"/>
    <mergeCell ref="F12:G12"/>
    <mergeCell ref="H12:I12"/>
    <mergeCell ref="J12:K12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A15:C15"/>
    <mergeCell ref="D15:E15"/>
    <mergeCell ref="F15:G15"/>
    <mergeCell ref="H15:I15"/>
    <mergeCell ref="J15:K15"/>
    <mergeCell ref="L15:M15"/>
    <mergeCell ref="N15:O15"/>
    <mergeCell ref="A16:C16"/>
    <mergeCell ref="D16:E16"/>
    <mergeCell ref="F16:G16"/>
    <mergeCell ref="H16:I16"/>
    <mergeCell ref="J16:K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A18:C18"/>
    <mergeCell ref="D18:E18"/>
    <mergeCell ref="F18:G18"/>
    <mergeCell ref="H18:I18"/>
    <mergeCell ref="J18:K18"/>
    <mergeCell ref="L18:M18"/>
    <mergeCell ref="N18:O18"/>
    <mergeCell ref="A19:C19"/>
    <mergeCell ref="D19:E19"/>
    <mergeCell ref="F19:G19"/>
    <mergeCell ref="H19:I19"/>
    <mergeCell ref="J19:K19"/>
    <mergeCell ref="L19:M19"/>
    <mergeCell ref="N19:O19"/>
    <mergeCell ref="A20:C20"/>
    <mergeCell ref="D20:E20"/>
    <mergeCell ref="F20:G20"/>
    <mergeCell ref="H20:I20"/>
    <mergeCell ref="J20:K20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A22:C22"/>
    <mergeCell ref="D22:E22"/>
    <mergeCell ref="F22:G22"/>
    <mergeCell ref="H22:I22"/>
    <mergeCell ref="J22:K22"/>
    <mergeCell ref="L22:M22"/>
    <mergeCell ref="N22:O22"/>
    <mergeCell ref="A23:C23"/>
    <mergeCell ref="D23:E23"/>
    <mergeCell ref="F23:G23"/>
    <mergeCell ref="H23:I23"/>
    <mergeCell ref="J23:K23"/>
    <mergeCell ref="L23:M23"/>
    <mergeCell ref="N23:O23"/>
    <mergeCell ref="A24:C24"/>
    <mergeCell ref="D24:E24"/>
    <mergeCell ref="F24:G24"/>
    <mergeCell ref="H24:I24"/>
    <mergeCell ref="J24:K24"/>
    <mergeCell ref="L24:M24"/>
    <mergeCell ref="N24:O24"/>
    <mergeCell ref="A25:C25"/>
    <mergeCell ref="D25:E25"/>
    <mergeCell ref="F25:G25"/>
    <mergeCell ref="H25:I25"/>
    <mergeCell ref="J25:K25"/>
    <mergeCell ref="L25:M25"/>
    <mergeCell ref="N25:O25"/>
    <mergeCell ref="A27:O27"/>
    <mergeCell ref="A30:J30"/>
    <mergeCell ref="A31:A32"/>
    <mergeCell ref="B31:C31"/>
    <mergeCell ref="D31:F31"/>
    <mergeCell ref="G31:I31"/>
    <mergeCell ref="J31:L31"/>
    <mergeCell ref="M31:O31"/>
    <mergeCell ref="A37:O37"/>
    <mergeCell ref="B39:C39"/>
    <mergeCell ref="D39:E39"/>
    <mergeCell ref="F39:G39"/>
    <mergeCell ref="H39:J39"/>
    <mergeCell ref="K39:L39"/>
    <mergeCell ref="M39:O39"/>
    <mergeCell ref="B40:C40"/>
    <mergeCell ref="D40:E40"/>
    <mergeCell ref="F40:G40"/>
    <mergeCell ref="H40:J40"/>
    <mergeCell ref="K40:L40"/>
    <mergeCell ref="M40:O40"/>
    <mergeCell ref="B41:C41"/>
    <mergeCell ref="D41:E41"/>
    <mergeCell ref="F41:G41"/>
    <mergeCell ref="H41:J41"/>
    <mergeCell ref="K41:L41"/>
    <mergeCell ref="M41:O41"/>
    <mergeCell ref="B42:C42"/>
    <mergeCell ref="D42:E42"/>
    <mergeCell ref="F42:G42"/>
    <mergeCell ref="H42:J42"/>
    <mergeCell ref="K42:L42"/>
    <mergeCell ref="M42:O42"/>
    <mergeCell ref="B43:C43"/>
    <mergeCell ref="D43:E43"/>
    <mergeCell ref="F43:G43"/>
    <mergeCell ref="H43:J43"/>
    <mergeCell ref="K43:L43"/>
    <mergeCell ref="M43:O43"/>
    <mergeCell ref="B44:C44"/>
    <mergeCell ref="D44:E44"/>
    <mergeCell ref="F44:G44"/>
    <mergeCell ref="H44:J44"/>
    <mergeCell ref="K44:L44"/>
    <mergeCell ref="M44:O44"/>
    <mergeCell ref="A46:O46"/>
    <mergeCell ref="A48:C48"/>
    <mergeCell ref="D48:F48"/>
    <mergeCell ref="G48:I48"/>
    <mergeCell ref="J48:L48"/>
    <mergeCell ref="M48:O48"/>
    <mergeCell ref="A49:C49"/>
    <mergeCell ref="D49:F49"/>
    <mergeCell ref="G49:I49"/>
    <mergeCell ref="J49:L49"/>
    <mergeCell ref="M49:O49"/>
    <mergeCell ref="A50:C50"/>
    <mergeCell ref="D50:F50"/>
    <mergeCell ref="G50:I50"/>
    <mergeCell ref="J50:L50"/>
    <mergeCell ref="M50:O50"/>
    <mergeCell ref="A51:C51"/>
    <mergeCell ref="D51:F51"/>
    <mergeCell ref="G51:I51"/>
    <mergeCell ref="J51:L51"/>
    <mergeCell ref="M51:O51"/>
    <mergeCell ref="A52:C52"/>
    <mergeCell ref="D52:F52"/>
    <mergeCell ref="G52:I52"/>
    <mergeCell ref="J52:L52"/>
    <mergeCell ref="M52:O52"/>
    <mergeCell ref="A53:C53"/>
    <mergeCell ref="D53:F53"/>
    <mergeCell ref="G53:I53"/>
    <mergeCell ref="J53:L53"/>
    <mergeCell ref="M53:O53"/>
    <mergeCell ref="A54:C54"/>
    <mergeCell ref="D54:F54"/>
    <mergeCell ref="G54:I54"/>
    <mergeCell ref="J54:L54"/>
    <mergeCell ref="M54:O54"/>
    <mergeCell ref="A55:C55"/>
    <mergeCell ref="D55:F55"/>
    <mergeCell ref="G55:I55"/>
    <mergeCell ref="J55:L55"/>
    <mergeCell ref="M55:O55"/>
    <mergeCell ref="A56:C56"/>
    <mergeCell ref="D56:F56"/>
    <mergeCell ref="G56:I56"/>
    <mergeCell ref="J56:L56"/>
    <mergeCell ref="M56:O56"/>
    <mergeCell ref="A59:C59"/>
    <mergeCell ref="D59:F59"/>
    <mergeCell ref="G59:I59"/>
    <mergeCell ref="J59:L59"/>
    <mergeCell ref="M59:O59"/>
    <mergeCell ref="A57:C57"/>
    <mergeCell ref="D57:F57"/>
    <mergeCell ref="G57:I57"/>
    <mergeCell ref="J57:L57"/>
    <mergeCell ref="M57:O57"/>
    <mergeCell ref="A58:C58"/>
    <mergeCell ref="D58:F58"/>
    <mergeCell ref="G58:I58"/>
    <mergeCell ref="J58:L58"/>
    <mergeCell ref="M58:O58"/>
  </mergeCells>
  <pageMargins left="0.98402777777777795" right="0.59027777777777801" top="0.59027777777777801" bottom="0.59027777777777801" header="0.511811023622047" footer="0.511811023622047"/>
  <pageSetup paperSize="9" scale="45" orientation="landscape" horizontalDpi="300" verticalDpi="300"/>
  <rowBreaks count="1" manualBreakCount="1">
    <brk id="2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J70"/>
  <sheetViews>
    <sheetView zoomScale="54" zoomScaleNormal="54" workbookViewId="0">
      <selection activeCell="A18" sqref="A18"/>
    </sheetView>
  </sheetViews>
  <sheetFormatPr defaultColWidth="9.140625" defaultRowHeight="20.25"/>
  <cols>
    <col min="1" max="1" width="8.28515625" style="58" customWidth="1"/>
    <col min="2" max="2" width="34" style="58" customWidth="1"/>
    <col min="3" max="5" width="11.28515625" style="58" customWidth="1"/>
    <col min="6" max="6" width="7" style="58" customWidth="1"/>
    <col min="7" max="7" width="15.28515625" style="58" customWidth="1"/>
    <col min="8" max="10" width="11" style="58" customWidth="1"/>
    <col min="11" max="11" width="9" style="58" customWidth="1"/>
    <col min="12" max="12" width="15.28515625" style="58" customWidth="1"/>
    <col min="13" max="13" width="8.7109375" style="58" customWidth="1"/>
    <col min="14" max="16" width="11" style="58" customWidth="1"/>
    <col min="17" max="17" width="15.85546875" style="58" customWidth="1"/>
    <col min="18" max="21" width="11" style="58" customWidth="1"/>
    <col min="22" max="22" width="15" style="58" customWidth="1"/>
    <col min="23" max="26" width="11" style="58" customWidth="1"/>
    <col min="27" max="27" width="14.7109375" style="58" customWidth="1"/>
    <col min="28" max="31" width="11" style="58" customWidth="1"/>
    <col min="32" max="1024" width="9.140625" style="58"/>
  </cols>
  <sheetData>
    <row r="1" spans="1:31" ht="20.2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98"/>
      <c r="Q1" s="124"/>
      <c r="R1" s="124"/>
      <c r="S1" s="124"/>
      <c r="T1" s="124"/>
      <c r="U1" s="124"/>
      <c r="V1" s="98"/>
      <c r="W1" s="98"/>
      <c r="X1" s="98"/>
      <c r="Y1" s="98"/>
      <c r="Z1" s="98"/>
      <c r="AA1" s="98"/>
      <c r="AB1" s="253" t="s">
        <v>488</v>
      </c>
      <c r="AC1" s="253"/>
      <c r="AD1" s="253"/>
      <c r="AE1" s="253"/>
    </row>
    <row r="2" spans="1:31" ht="18.75" customHeight="1">
      <c r="A2" s="98"/>
      <c r="B2" s="125" t="s">
        <v>489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</row>
    <row r="3" spans="1:31" ht="31.5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254" t="s">
        <v>51</v>
      </c>
      <c r="AE3" s="254"/>
    </row>
    <row r="4" spans="1:31" ht="41.25" customHeight="1">
      <c r="A4" s="237" t="s">
        <v>490</v>
      </c>
      <c r="B4" s="237" t="s">
        <v>491</v>
      </c>
      <c r="C4" s="235" t="s">
        <v>492</v>
      </c>
      <c r="D4" s="235"/>
      <c r="E4" s="235"/>
      <c r="F4" s="235"/>
      <c r="G4" s="235" t="s">
        <v>493</v>
      </c>
      <c r="H4" s="235"/>
      <c r="I4" s="235"/>
      <c r="J4" s="235"/>
      <c r="K4" s="235"/>
      <c r="L4" s="235"/>
      <c r="M4" s="235"/>
      <c r="N4" s="235" t="s">
        <v>494</v>
      </c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 t="s">
        <v>495</v>
      </c>
      <c r="AA4" s="235"/>
      <c r="AB4" s="235"/>
      <c r="AC4" s="232" t="s">
        <v>496</v>
      </c>
      <c r="AD4" s="232"/>
      <c r="AE4" s="232"/>
    </row>
    <row r="5" spans="1:31" ht="53.25" customHeight="1">
      <c r="A5" s="237"/>
      <c r="B5" s="237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 t="s">
        <v>497</v>
      </c>
      <c r="O5" s="235"/>
      <c r="P5" s="235"/>
      <c r="Q5" s="235"/>
      <c r="R5" s="235" t="s">
        <v>498</v>
      </c>
      <c r="S5" s="235"/>
      <c r="T5" s="235"/>
      <c r="U5" s="235"/>
      <c r="V5" s="235" t="s">
        <v>499</v>
      </c>
      <c r="W5" s="235"/>
      <c r="X5" s="235"/>
      <c r="Y5" s="235"/>
      <c r="Z5" s="235"/>
      <c r="AA5" s="235"/>
      <c r="AB5" s="235"/>
      <c r="AC5" s="232"/>
      <c r="AD5" s="232"/>
      <c r="AE5" s="232"/>
    </row>
    <row r="6" spans="1:31" ht="27" customHeight="1">
      <c r="A6" s="64">
        <v>1</v>
      </c>
      <c r="B6" s="128">
        <v>2</v>
      </c>
      <c r="C6" s="235">
        <v>3</v>
      </c>
      <c r="D6" s="235"/>
      <c r="E6" s="235"/>
      <c r="F6" s="235"/>
      <c r="G6" s="235">
        <v>4</v>
      </c>
      <c r="H6" s="235"/>
      <c r="I6" s="235"/>
      <c r="J6" s="235"/>
      <c r="K6" s="235"/>
      <c r="L6" s="235"/>
      <c r="M6" s="235"/>
      <c r="N6" s="236">
        <v>5</v>
      </c>
      <c r="O6" s="236"/>
      <c r="P6" s="236"/>
      <c r="Q6" s="236"/>
      <c r="R6" s="236">
        <v>6</v>
      </c>
      <c r="S6" s="236"/>
      <c r="T6" s="236"/>
      <c r="U6" s="236"/>
      <c r="V6" s="236">
        <v>7</v>
      </c>
      <c r="W6" s="236"/>
      <c r="X6" s="236"/>
      <c r="Y6" s="236"/>
      <c r="Z6" s="250">
        <v>8</v>
      </c>
      <c r="AA6" s="250"/>
      <c r="AB6" s="250"/>
      <c r="AC6" s="236">
        <v>9</v>
      </c>
      <c r="AD6" s="236"/>
      <c r="AE6" s="236"/>
    </row>
    <row r="7" spans="1:31" ht="33" customHeight="1">
      <c r="A7" s="64"/>
      <c r="B7" s="128" t="s">
        <v>500</v>
      </c>
      <c r="C7" s="235">
        <v>2006</v>
      </c>
      <c r="D7" s="235"/>
      <c r="E7" s="235"/>
      <c r="F7" s="235"/>
      <c r="G7" s="233" t="s">
        <v>501</v>
      </c>
      <c r="H7" s="233"/>
      <c r="I7" s="233"/>
      <c r="J7" s="233"/>
      <c r="K7" s="233"/>
      <c r="L7" s="233"/>
      <c r="M7" s="233"/>
      <c r="N7" s="234">
        <v>101</v>
      </c>
      <c r="O7" s="234"/>
      <c r="P7" s="234"/>
      <c r="Q7" s="234"/>
      <c r="R7" s="234">
        <v>80</v>
      </c>
      <c r="S7" s="234"/>
      <c r="T7" s="234"/>
      <c r="U7" s="234"/>
      <c r="V7" s="234">
        <v>75</v>
      </c>
      <c r="W7" s="234"/>
      <c r="X7" s="234"/>
      <c r="Y7" s="234"/>
      <c r="Z7" s="251">
        <f>(V7/R7)*100</f>
        <v>93.75</v>
      </c>
      <c r="AA7" s="251"/>
      <c r="AB7" s="251"/>
      <c r="AC7" s="252">
        <f>(V7/N7)*100</f>
        <v>74.257425742574256</v>
      </c>
      <c r="AD7" s="252"/>
      <c r="AE7" s="252"/>
    </row>
    <row r="8" spans="1:31" ht="43.5" customHeight="1">
      <c r="A8" s="246" t="s">
        <v>243</v>
      </c>
      <c r="B8" s="246"/>
      <c r="C8" s="235"/>
      <c r="D8" s="235"/>
      <c r="E8" s="235"/>
      <c r="F8" s="235"/>
      <c r="G8" s="233"/>
      <c r="H8" s="233"/>
      <c r="I8" s="233"/>
      <c r="J8" s="233"/>
      <c r="K8" s="233"/>
      <c r="L8" s="233"/>
      <c r="M8" s="233"/>
      <c r="N8" s="230">
        <f>SUM(N7:N7)</f>
        <v>101</v>
      </c>
      <c r="O8" s="230"/>
      <c r="P8" s="230"/>
      <c r="Q8" s="230"/>
      <c r="R8" s="230">
        <f>SUM(R7:R7)</f>
        <v>80</v>
      </c>
      <c r="S8" s="230"/>
      <c r="T8" s="230"/>
      <c r="U8" s="230"/>
      <c r="V8" s="230">
        <f>SUM(V7:V7)</f>
        <v>75</v>
      </c>
      <c r="W8" s="230"/>
      <c r="X8" s="230"/>
      <c r="Y8" s="230"/>
      <c r="Z8" s="247">
        <f>(V8/R8)*100</f>
        <v>93.75</v>
      </c>
      <c r="AA8" s="247"/>
      <c r="AB8" s="247"/>
      <c r="AC8" s="248">
        <f>(V8/N8)*100</f>
        <v>74.257425742574256</v>
      </c>
      <c r="AD8" s="248"/>
      <c r="AE8" s="248"/>
    </row>
    <row r="9" spans="1:31" ht="18.75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3"/>
      <c r="N9" s="133"/>
      <c r="O9" s="133"/>
      <c r="P9" s="133"/>
      <c r="Q9" s="134"/>
      <c r="R9" s="134"/>
      <c r="S9" s="134"/>
      <c r="T9" s="134"/>
      <c r="U9" s="134"/>
      <c r="V9" s="134"/>
      <c r="W9" s="135"/>
      <c r="X9" s="135"/>
      <c r="Y9" s="135"/>
      <c r="Z9" s="135"/>
      <c r="AA9" s="135"/>
      <c r="AB9" s="135"/>
      <c r="AC9" s="135"/>
      <c r="AD9" s="135"/>
      <c r="AE9" s="135"/>
    </row>
    <row r="10" spans="1:31" s="136" customFormat="1" ht="18.75" customHeight="1">
      <c r="A10" s="125"/>
      <c r="B10" s="125" t="s">
        <v>502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</row>
    <row r="11" spans="1:31" s="136" customFormat="1" ht="28.5" customHeight="1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 t="s">
        <v>51</v>
      </c>
      <c r="AE11" s="125"/>
    </row>
    <row r="12" spans="1:31" ht="39.75" customHeight="1">
      <c r="A12" s="237" t="s">
        <v>490</v>
      </c>
      <c r="B12" s="237" t="s">
        <v>503</v>
      </c>
      <c r="C12" s="235" t="s">
        <v>491</v>
      </c>
      <c r="D12" s="235"/>
      <c r="E12" s="235"/>
      <c r="F12" s="235"/>
      <c r="G12" s="235" t="s">
        <v>493</v>
      </c>
      <c r="H12" s="235"/>
      <c r="I12" s="235"/>
      <c r="J12" s="235"/>
      <c r="K12" s="235"/>
      <c r="L12" s="235"/>
      <c r="M12" s="235"/>
      <c r="N12" s="235" t="s">
        <v>504</v>
      </c>
      <c r="O12" s="235"/>
      <c r="P12" s="235"/>
      <c r="Q12" s="249" t="s">
        <v>494</v>
      </c>
      <c r="R12" s="249"/>
      <c r="S12" s="249"/>
      <c r="T12" s="249"/>
      <c r="U12" s="249"/>
      <c r="V12" s="249"/>
      <c r="W12" s="249"/>
      <c r="X12" s="249"/>
      <c r="Y12" s="249"/>
      <c r="Z12" s="232" t="s">
        <v>495</v>
      </c>
      <c r="AA12" s="232"/>
      <c r="AB12" s="232"/>
      <c r="AC12" s="232" t="s">
        <v>496</v>
      </c>
      <c r="AD12" s="232"/>
      <c r="AE12" s="232"/>
    </row>
    <row r="13" spans="1:31" ht="18.75" customHeight="1">
      <c r="A13" s="237"/>
      <c r="B13" s="237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 t="s">
        <v>497</v>
      </c>
      <c r="R13" s="235"/>
      <c r="S13" s="235"/>
      <c r="T13" s="235" t="s">
        <v>498</v>
      </c>
      <c r="U13" s="235"/>
      <c r="V13" s="235"/>
      <c r="W13" s="235" t="s">
        <v>505</v>
      </c>
      <c r="X13" s="235"/>
      <c r="Y13" s="235"/>
      <c r="Z13" s="232"/>
      <c r="AA13" s="232"/>
      <c r="AB13" s="232"/>
      <c r="AC13" s="232"/>
      <c r="AD13" s="232"/>
      <c r="AE13" s="232"/>
    </row>
    <row r="14" spans="1:31" ht="56.25" customHeight="1">
      <c r="A14" s="237"/>
      <c r="B14" s="237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2"/>
      <c r="AA14" s="232"/>
      <c r="AB14" s="232"/>
      <c r="AC14" s="232"/>
      <c r="AD14" s="232"/>
      <c r="AE14" s="232"/>
    </row>
    <row r="15" spans="1:31" ht="33" customHeight="1">
      <c r="A15" s="64">
        <v>1</v>
      </c>
      <c r="B15" s="64">
        <v>2</v>
      </c>
      <c r="C15" s="235">
        <v>3</v>
      </c>
      <c r="D15" s="235"/>
      <c r="E15" s="235"/>
      <c r="F15" s="235"/>
      <c r="G15" s="235">
        <v>4</v>
      </c>
      <c r="H15" s="235"/>
      <c r="I15" s="235"/>
      <c r="J15" s="235"/>
      <c r="K15" s="235"/>
      <c r="L15" s="235"/>
      <c r="M15" s="235"/>
      <c r="N15" s="235">
        <v>5</v>
      </c>
      <c r="O15" s="235"/>
      <c r="P15" s="235"/>
      <c r="Q15" s="235">
        <v>6</v>
      </c>
      <c r="R15" s="235"/>
      <c r="S15" s="235"/>
      <c r="T15" s="235">
        <v>7</v>
      </c>
      <c r="U15" s="235"/>
      <c r="V15" s="235"/>
      <c r="W15" s="235">
        <v>8</v>
      </c>
      <c r="X15" s="235"/>
      <c r="Y15" s="235"/>
      <c r="Z15" s="235">
        <v>9</v>
      </c>
      <c r="AA15" s="235"/>
      <c r="AB15" s="235"/>
      <c r="AC15" s="235">
        <v>10</v>
      </c>
      <c r="AD15" s="235"/>
      <c r="AE15" s="235"/>
    </row>
    <row r="16" spans="1:31" ht="30" customHeight="1">
      <c r="A16" s="137"/>
      <c r="B16" s="138"/>
      <c r="C16" s="241"/>
      <c r="D16" s="241"/>
      <c r="E16" s="241"/>
      <c r="F16" s="241"/>
      <c r="G16" s="233"/>
      <c r="H16" s="233"/>
      <c r="I16" s="233"/>
      <c r="J16" s="233"/>
      <c r="K16" s="233"/>
      <c r="L16" s="233"/>
      <c r="M16" s="233"/>
      <c r="N16" s="231"/>
      <c r="O16" s="231"/>
      <c r="P16" s="231"/>
      <c r="Q16" s="244"/>
      <c r="R16" s="244"/>
      <c r="S16" s="244"/>
      <c r="T16" s="244"/>
      <c r="U16" s="244"/>
      <c r="V16" s="244"/>
      <c r="W16" s="244"/>
      <c r="X16" s="244"/>
      <c r="Y16" s="244"/>
      <c r="Z16" s="245" t="e">
        <f>(W16/T16)*100</f>
        <v>#DIV/0!</v>
      </c>
      <c r="AA16" s="245"/>
      <c r="AB16" s="245"/>
      <c r="AC16" s="245" t="e">
        <f>(W16/Q16)*100</f>
        <v>#DIV/0!</v>
      </c>
      <c r="AD16" s="245"/>
      <c r="AE16" s="245"/>
    </row>
    <row r="17" spans="1:31" ht="30" customHeight="1">
      <c r="A17" s="243" t="s">
        <v>243</v>
      </c>
      <c r="B17" s="243"/>
      <c r="C17" s="241"/>
      <c r="D17" s="241"/>
      <c r="E17" s="241"/>
      <c r="F17" s="241"/>
      <c r="G17" s="233"/>
      <c r="H17" s="233"/>
      <c r="I17" s="233"/>
      <c r="J17" s="233"/>
      <c r="K17" s="233"/>
      <c r="L17" s="233"/>
      <c r="M17" s="233"/>
      <c r="N17" s="231"/>
      <c r="O17" s="231"/>
      <c r="P17" s="231"/>
      <c r="Q17" s="244">
        <f>SUM(Q16:Q16)</f>
        <v>0</v>
      </c>
      <c r="R17" s="244"/>
      <c r="S17" s="244"/>
      <c r="T17" s="244">
        <f>SUM(T16:T16)</f>
        <v>0</v>
      </c>
      <c r="U17" s="244"/>
      <c r="V17" s="244"/>
      <c r="W17" s="244">
        <f>SUM(W16:W16)</f>
        <v>0</v>
      </c>
      <c r="X17" s="244"/>
      <c r="Y17" s="244"/>
      <c r="Z17" s="245" t="e">
        <f>(W17/T17)*100</f>
        <v>#DIV/0!</v>
      </c>
      <c r="AA17" s="245"/>
      <c r="AB17" s="245"/>
      <c r="AC17" s="245" t="e">
        <f>(W17/Q17)*100</f>
        <v>#DIV/0!</v>
      </c>
      <c r="AD17" s="245"/>
      <c r="AE17" s="245"/>
    </row>
    <row r="18" spans="1:31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98"/>
      <c r="Q18" s="124"/>
      <c r="R18" s="124"/>
      <c r="S18" s="124"/>
      <c r="T18" s="124"/>
      <c r="U18" s="124"/>
      <c r="V18" s="98"/>
      <c r="W18" s="98"/>
      <c r="X18" s="98"/>
      <c r="Y18" s="98"/>
      <c r="Z18" s="98"/>
      <c r="AA18" s="98"/>
      <c r="AB18" s="98"/>
      <c r="AC18" s="98"/>
      <c r="AD18" s="98"/>
      <c r="AE18" s="124"/>
    </row>
    <row r="19" spans="1:31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98"/>
      <c r="Q19" s="124"/>
      <c r="R19" s="124"/>
      <c r="S19" s="124"/>
      <c r="T19" s="124"/>
      <c r="U19" s="124"/>
      <c r="V19" s="98"/>
      <c r="W19" s="98"/>
      <c r="X19" s="98"/>
      <c r="Y19" s="98"/>
      <c r="Z19" s="98"/>
      <c r="AA19" s="98"/>
      <c r="AB19" s="98"/>
      <c r="AC19" s="98"/>
      <c r="AD19" s="98"/>
      <c r="AE19" s="124"/>
    </row>
    <row r="20" spans="1:31" s="136" customFormat="1" ht="18.75" customHeight="1">
      <c r="A20" s="125"/>
      <c r="B20" s="125" t="s">
        <v>506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</row>
    <row r="21" spans="1:31">
      <c r="A21" s="139"/>
      <c r="B21" s="139"/>
      <c r="C21" s="139"/>
      <c r="D21" s="139"/>
      <c r="E21" s="139"/>
      <c r="F21" s="139"/>
      <c r="G21" s="139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39"/>
      <c r="W21" s="98"/>
      <c r="X21" s="98"/>
      <c r="Y21" s="98"/>
      <c r="Z21" s="98"/>
      <c r="AA21" s="98"/>
      <c r="AB21" s="98"/>
      <c r="AC21" s="98"/>
      <c r="AD21" s="98"/>
      <c r="AE21" s="124" t="s">
        <v>407</v>
      </c>
    </row>
    <row r="22" spans="1:31" ht="39" customHeight="1">
      <c r="A22" s="235" t="s">
        <v>490</v>
      </c>
      <c r="B22" s="235" t="s">
        <v>507</v>
      </c>
      <c r="C22" s="235"/>
      <c r="D22" s="235"/>
      <c r="E22" s="235"/>
      <c r="F22" s="235"/>
      <c r="G22" s="235" t="s">
        <v>508</v>
      </c>
      <c r="H22" s="235"/>
      <c r="I22" s="235"/>
      <c r="J22" s="235"/>
      <c r="K22" s="235"/>
      <c r="L22" s="235" t="s">
        <v>509</v>
      </c>
      <c r="M22" s="235"/>
      <c r="N22" s="235"/>
      <c r="O22" s="235"/>
      <c r="P22" s="235"/>
      <c r="Q22" s="235" t="s">
        <v>510</v>
      </c>
      <c r="R22" s="235"/>
      <c r="S22" s="235"/>
      <c r="T22" s="235"/>
      <c r="U22" s="235"/>
      <c r="V22" s="235" t="s">
        <v>511</v>
      </c>
      <c r="W22" s="235"/>
      <c r="X22" s="235"/>
      <c r="Y22" s="235"/>
      <c r="Z22" s="235"/>
      <c r="AA22" s="235" t="s">
        <v>243</v>
      </c>
      <c r="AB22" s="235"/>
      <c r="AC22" s="235"/>
      <c r="AD22" s="235"/>
      <c r="AE22" s="235"/>
    </row>
    <row r="23" spans="1:31" ht="36" customHeight="1">
      <c r="A23" s="235"/>
      <c r="B23" s="235"/>
      <c r="C23" s="235"/>
      <c r="D23" s="235"/>
      <c r="E23" s="235"/>
      <c r="F23" s="235"/>
      <c r="G23" s="235" t="s">
        <v>512</v>
      </c>
      <c r="H23" s="235" t="s">
        <v>513</v>
      </c>
      <c r="I23" s="235"/>
      <c r="J23" s="235"/>
      <c r="K23" s="235"/>
      <c r="L23" s="235" t="s">
        <v>512</v>
      </c>
      <c r="M23" s="235" t="s">
        <v>513</v>
      </c>
      <c r="N23" s="235"/>
      <c r="O23" s="235"/>
      <c r="P23" s="235"/>
      <c r="Q23" s="235" t="s">
        <v>512</v>
      </c>
      <c r="R23" s="235" t="s">
        <v>513</v>
      </c>
      <c r="S23" s="235"/>
      <c r="T23" s="235"/>
      <c r="U23" s="235"/>
      <c r="V23" s="235" t="s">
        <v>512</v>
      </c>
      <c r="W23" s="235" t="s">
        <v>513</v>
      </c>
      <c r="X23" s="235"/>
      <c r="Y23" s="235"/>
      <c r="Z23" s="235"/>
      <c r="AA23" s="235" t="s">
        <v>512</v>
      </c>
      <c r="AB23" s="235" t="s">
        <v>513</v>
      </c>
      <c r="AC23" s="235"/>
      <c r="AD23" s="235"/>
      <c r="AE23" s="235"/>
    </row>
    <row r="24" spans="1:31" ht="44.25" customHeight="1">
      <c r="A24" s="235"/>
      <c r="B24" s="235"/>
      <c r="C24" s="235"/>
      <c r="D24" s="235"/>
      <c r="E24" s="235"/>
      <c r="F24" s="235"/>
      <c r="G24" s="235"/>
      <c r="H24" s="94" t="s">
        <v>514</v>
      </c>
      <c r="I24" s="94" t="s">
        <v>515</v>
      </c>
      <c r="J24" s="94" t="s">
        <v>516</v>
      </c>
      <c r="K24" s="94" t="s">
        <v>171</v>
      </c>
      <c r="L24" s="235"/>
      <c r="M24" s="94" t="s">
        <v>514</v>
      </c>
      <c r="N24" s="94" t="s">
        <v>515</v>
      </c>
      <c r="O24" s="94" t="s">
        <v>516</v>
      </c>
      <c r="P24" s="94" t="s">
        <v>171</v>
      </c>
      <c r="Q24" s="235"/>
      <c r="R24" s="94" t="s">
        <v>514</v>
      </c>
      <c r="S24" s="94" t="s">
        <v>515</v>
      </c>
      <c r="T24" s="94" t="s">
        <v>516</v>
      </c>
      <c r="U24" s="94" t="s">
        <v>171</v>
      </c>
      <c r="V24" s="235"/>
      <c r="W24" s="94" t="s">
        <v>514</v>
      </c>
      <c r="X24" s="94" t="s">
        <v>515</v>
      </c>
      <c r="Y24" s="94" t="s">
        <v>516</v>
      </c>
      <c r="Z24" s="94" t="s">
        <v>171</v>
      </c>
      <c r="AA24" s="235"/>
      <c r="AB24" s="94" t="s">
        <v>514</v>
      </c>
      <c r="AC24" s="94" t="s">
        <v>515</v>
      </c>
      <c r="AD24" s="94" t="s">
        <v>516</v>
      </c>
      <c r="AE24" s="94" t="s">
        <v>171</v>
      </c>
    </row>
    <row r="25" spans="1:31" ht="30" customHeight="1">
      <c r="A25" s="94">
        <v>1</v>
      </c>
      <c r="B25" s="235">
        <v>2</v>
      </c>
      <c r="C25" s="235"/>
      <c r="D25" s="235"/>
      <c r="E25" s="235"/>
      <c r="F25" s="235"/>
      <c r="G25" s="94">
        <v>3</v>
      </c>
      <c r="H25" s="94">
        <v>4</v>
      </c>
      <c r="I25" s="94">
        <v>5</v>
      </c>
      <c r="J25" s="94">
        <v>6</v>
      </c>
      <c r="K25" s="94">
        <v>7</v>
      </c>
      <c r="L25" s="94">
        <v>8</v>
      </c>
      <c r="M25" s="94">
        <v>9</v>
      </c>
      <c r="N25" s="94">
        <v>10</v>
      </c>
      <c r="O25" s="94">
        <v>11</v>
      </c>
      <c r="P25" s="94">
        <v>12</v>
      </c>
      <c r="Q25" s="94">
        <v>13</v>
      </c>
      <c r="R25" s="94">
        <v>14</v>
      </c>
      <c r="S25" s="94">
        <v>15</v>
      </c>
      <c r="T25" s="94">
        <v>16</v>
      </c>
      <c r="U25" s="94">
        <v>17</v>
      </c>
      <c r="V25" s="129">
        <v>18</v>
      </c>
      <c r="W25" s="129">
        <v>19</v>
      </c>
      <c r="X25" s="129">
        <v>20</v>
      </c>
      <c r="Y25" s="129">
        <v>21</v>
      </c>
      <c r="Z25" s="129">
        <v>22</v>
      </c>
      <c r="AA25" s="129">
        <v>23</v>
      </c>
      <c r="AB25" s="129">
        <v>24</v>
      </c>
      <c r="AC25" s="129">
        <v>25</v>
      </c>
      <c r="AD25" s="129">
        <v>26</v>
      </c>
      <c r="AE25" s="129">
        <v>27</v>
      </c>
    </row>
    <row r="26" spans="1:31" ht="66" hidden="1" customHeight="1">
      <c r="A26" s="92">
        <v>1</v>
      </c>
      <c r="B26" s="242" t="s">
        <v>517</v>
      </c>
      <c r="C26" s="242"/>
      <c r="D26" s="242"/>
      <c r="E26" s="242"/>
      <c r="F26" s="242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ht="48" hidden="1" customHeight="1">
      <c r="A27" s="141"/>
      <c r="B27" s="237" t="s">
        <v>518</v>
      </c>
      <c r="C27" s="237"/>
      <c r="D27" s="237"/>
      <c r="E27" s="237"/>
      <c r="F27" s="237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</row>
    <row r="28" spans="1:31" ht="48" hidden="1" customHeight="1">
      <c r="A28" s="141"/>
      <c r="B28" s="237" t="s">
        <v>519</v>
      </c>
      <c r="C28" s="237"/>
      <c r="D28" s="237"/>
      <c r="E28" s="237"/>
      <c r="F28" s="237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</row>
    <row r="29" spans="1:31" ht="48" hidden="1" customHeight="1">
      <c r="A29" s="141"/>
      <c r="B29" s="237" t="s">
        <v>520</v>
      </c>
      <c r="C29" s="237"/>
      <c r="D29" s="237"/>
      <c r="E29" s="237"/>
      <c r="F29" s="237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pans="1:31" ht="48" hidden="1" customHeight="1">
      <c r="A30" s="141"/>
      <c r="B30" s="237" t="s">
        <v>521</v>
      </c>
      <c r="C30" s="237"/>
      <c r="D30" s="237"/>
      <c r="E30" s="237"/>
      <c r="F30" s="237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</row>
    <row r="31" spans="1:31" ht="48" hidden="1" customHeight="1">
      <c r="A31" s="141"/>
      <c r="B31" s="237" t="s">
        <v>522</v>
      </c>
      <c r="C31" s="237"/>
      <c r="D31" s="237"/>
      <c r="E31" s="237"/>
      <c r="F31" s="237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</row>
    <row r="32" spans="1:31" ht="48" hidden="1" customHeight="1">
      <c r="A32" s="141"/>
      <c r="B32" s="237" t="s">
        <v>523</v>
      </c>
      <c r="C32" s="237"/>
      <c r="D32" s="237"/>
      <c r="E32" s="237"/>
      <c r="F32" s="237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</row>
    <row r="33" spans="1:31" ht="48" hidden="1" customHeight="1">
      <c r="A33" s="141"/>
      <c r="B33" s="237" t="s">
        <v>524</v>
      </c>
      <c r="C33" s="237"/>
      <c r="D33" s="237"/>
      <c r="E33" s="237"/>
      <c r="F33" s="237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</row>
    <row r="34" spans="1:31" ht="48" hidden="1" customHeight="1">
      <c r="A34" s="141"/>
      <c r="B34" s="237" t="s">
        <v>525</v>
      </c>
      <c r="C34" s="237"/>
      <c r="D34" s="237"/>
      <c r="E34" s="237"/>
      <c r="F34" s="237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</row>
    <row r="35" spans="1:31" ht="48" hidden="1" customHeight="1">
      <c r="A35" s="141"/>
      <c r="B35" s="237" t="s">
        <v>526</v>
      </c>
      <c r="C35" s="237"/>
      <c r="D35" s="237"/>
      <c r="E35" s="237"/>
      <c r="F35" s="237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</row>
    <row r="36" spans="1:31" ht="48" hidden="1" customHeight="1">
      <c r="A36" s="141"/>
      <c r="B36" s="237" t="s">
        <v>527</v>
      </c>
      <c r="C36" s="237"/>
      <c r="D36" s="237"/>
      <c r="E36" s="237"/>
      <c r="F36" s="237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</row>
    <row r="37" spans="1:31" ht="48" hidden="1" customHeight="1">
      <c r="A37" s="141"/>
      <c r="B37" s="237" t="s">
        <v>528</v>
      </c>
      <c r="C37" s="237"/>
      <c r="D37" s="237"/>
      <c r="E37" s="237"/>
      <c r="F37" s="237"/>
      <c r="G37" s="130">
        <f>SUM(H37,I37,J37,K37)</f>
        <v>0</v>
      </c>
      <c r="H37" s="130"/>
      <c r="I37" s="130"/>
      <c r="J37" s="130"/>
      <c r="K37" s="130"/>
      <c r="L37" s="130">
        <f>SUM(M37,N37,O37,P37)</f>
        <v>0</v>
      </c>
      <c r="M37" s="130"/>
      <c r="N37" s="130"/>
      <c r="O37" s="130"/>
      <c r="P37" s="130"/>
      <c r="Q37" s="130">
        <f>SUM(R37,S37,T37,U37)</f>
        <v>0</v>
      </c>
      <c r="R37" s="130"/>
      <c r="S37" s="130"/>
      <c r="T37" s="130"/>
      <c r="U37" s="130"/>
      <c r="V37" s="130">
        <f>SUM(W37,X37,Y37,Z37)</f>
        <v>0</v>
      </c>
      <c r="W37" s="130"/>
      <c r="X37" s="130"/>
      <c r="Y37" s="130"/>
      <c r="Z37" s="130"/>
      <c r="AA37" s="130">
        <f>SUM(AB37,AC37,AD37,AE37)</f>
        <v>0</v>
      </c>
      <c r="AB37" s="130">
        <f>SUM(H37,M37,R37,W37)</f>
        <v>0</v>
      </c>
      <c r="AC37" s="130">
        <f>SUM(I37,N37,S37,X37)</f>
        <v>0</v>
      </c>
      <c r="AD37" s="130">
        <f>SUM(J37,O37,T37,Y37)</f>
        <v>0</v>
      </c>
      <c r="AE37" s="130">
        <f>SUM(K37,P37,U37,Z37)</f>
        <v>0</v>
      </c>
    </row>
    <row r="38" spans="1:31" ht="48" hidden="1" customHeight="1">
      <c r="A38" s="142">
        <v>2</v>
      </c>
      <c r="B38" s="238" t="s">
        <v>356</v>
      </c>
      <c r="C38" s="238"/>
      <c r="D38" s="238"/>
      <c r="E38" s="238"/>
      <c r="F38" s="238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</row>
    <row r="39" spans="1:31" ht="48" hidden="1" customHeight="1">
      <c r="A39" s="142">
        <v>3</v>
      </c>
      <c r="B39" s="239" t="s">
        <v>529</v>
      </c>
      <c r="C39" s="239"/>
      <c r="D39" s="239"/>
      <c r="E39" s="239"/>
      <c r="F39" s="239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</row>
    <row r="40" spans="1:31" ht="48" hidden="1" customHeight="1">
      <c r="A40" s="142"/>
      <c r="B40" s="237" t="s">
        <v>530</v>
      </c>
      <c r="C40" s="237"/>
      <c r="D40" s="237"/>
      <c r="E40" s="237"/>
      <c r="F40" s="237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</row>
    <row r="41" spans="1:31" ht="48" customHeight="1">
      <c r="A41" s="143">
        <v>1</v>
      </c>
      <c r="B41" s="144" t="s">
        <v>531</v>
      </c>
      <c r="C41" s="145"/>
      <c r="D41" s="145"/>
      <c r="E41" s="145"/>
      <c r="F41" s="146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9">
        <f>T41</f>
        <v>20</v>
      </c>
      <c r="R41" s="130"/>
      <c r="S41" s="9"/>
      <c r="T41" s="9">
        <v>20</v>
      </c>
      <c r="U41" s="130"/>
      <c r="V41" s="130"/>
      <c r="W41" s="130"/>
      <c r="X41" s="130"/>
      <c r="Y41" s="130"/>
      <c r="Z41" s="130"/>
      <c r="AA41" s="9">
        <f t="shared" ref="AA41:AE42" si="0">G41+L41+Q41+V41</f>
        <v>20</v>
      </c>
      <c r="AB41" s="9">
        <f t="shared" si="0"/>
        <v>0</v>
      </c>
      <c r="AC41" s="9">
        <f t="shared" si="0"/>
        <v>0</v>
      </c>
      <c r="AD41" s="9">
        <f t="shared" si="0"/>
        <v>20</v>
      </c>
      <c r="AE41" s="9">
        <f t="shared" si="0"/>
        <v>0</v>
      </c>
    </row>
    <row r="42" spans="1:31" ht="48" customHeight="1">
      <c r="A42" s="143">
        <v>2</v>
      </c>
      <c r="B42" s="144" t="s">
        <v>532</v>
      </c>
      <c r="C42" s="145"/>
      <c r="D42" s="145"/>
      <c r="E42" s="145"/>
      <c r="F42" s="146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>
        <f>S42</f>
        <v>10</v>
      </c>
      <c r="R42" s="130"/>
      <c r="S42" s="130">
        <v>10</v>
      </c>
      <c r="T42" s="130"/>
      <c r="U42" s="130"/>
      <c r="V42" s="130"/>
      <c r="W42" s="130"/>
      <c r="X42" s="130"/>
      <c r="Y42" s="130"/>
      <c r="Z42" s="130"/>
      <c r="AA42" s="130">
        <f t="shared" si="0"/>
        <v>10</v>
      </c>
      <c r="AB42" s="130">
        <f t="shared" si="0"/>
        <v>0</v>
      </c>
      <c r="AC42" s="130">
        <f t="shared" si="0"/>
        <v>10</v>
      </c>
      <c r="AD42" s="130">
        <f t="shared" si="0"/>
        <v>0</v>
      </c>
      <c r="AE42" s="130">
        <f t="shared" si="0"/>
        <v>0</v>
      </c>
    </row>
    <row r="43" spans="1:31" ht="40.5" customHeight="1">
      <c r="A43" s="240" t="s">
        <v>243</v>
      </c>
      <c r="B43" s="240"/>
      <c r="C43" s="240"/>
      <c r="D43" s="240"/>
      <c r="E43" s="240"/>
      <c r="F43" s="240"/>
      <c r="G43" s="131">
        <f t="shared" ref="G43:P43" si="1">SUM(G37:G37)</f>
        <v>0</v>
      </c>
      <c r="H43" s="131">
        <f t="shared" si="1"/>
        <v>0</v>
      </c>
      <c r="I43" s="131">
        <f t="shared" si="1"/>
        <v>0</v>
      </c>
      <c r="J43" s="131">
        <f t="shared" si="1"/>
        <v>0</v>
      </c>
      <c r="K43" s="131">
        <f t="shared" si="1"/>
        <v>0</v>
      </c>
      <c r="L43" s="131">
        <f t="shared" si="1"/>
        <v>0</v>
      </c>
      <c r="M43" s="131">
        <f t="shared" si="1"/>
        <v>0</v>
      </c>
      <c r="N43" s="131">
        <f t="shared" si="1"/>
        <v>0</v>
      </c>
      <c r="O43" s="131">
        <f t="shared" si="1"/>
        <v>0</v>
      </c>
      <c r="P43" s="131">
        <f t="shared" si="1"/>
        <v>0</v>
      </c>
      <c r="Q43" s="131">
        <f>SUM(Q37:Q42)</f>
        <v>30</v>
      </c>
      <c r="R43" s="131">
        <f>SUM(R37:R37)</f>
        <v>0</v>
      </c>
      <c r="S43" s="131">
        <f>SUM(S41:S42)</f>
        <v>10</v>
      </c>
      <c r="T43" s="131">
        <f>SUM(T41:T42)</f>
        <v>20</v>
      </c>
      <c r="U43" s="131">
        <f t="shared" ref="U43:Z43" si="2">SUM(U37:U37)</f>
        <v>0</v>
      </c>
      <c r="V43" s="131">
        <f t="shared" si="2"/>
        <v>0</v>
      </c>
      <c r="W43" s="131">
        <f t="shared" si="2"/>
        <v>0</v>
      </c>
      <c r="X43" s="131">
        <f t="shared" si="2"/>
        <v>0</v>
      </c>
      <c r="Y43" s="131">
        <f t="shared" si="2"/>
        <v>0</v>
      </c>
      <c r="Z43" s="131">
        <f t="shared" si="2"/>
        <v>0</v>
      </c>
      <c r="AA43" s="131">
        <f>SUM(AA37:AA42)</f>
        <v>30</v>
      </c>
      <c r="AB43" s="131">
        <f>SUM(AB37:AB42)</f>
        <v>0</v>
      </c>
      <c r="AC43" s="131">
        <f>SUM(AC37:AC42)</f>
        <v>10</v>
      </c>
      <c r="AD43" s="131">
        <f>SUM(AD37:AD42)</f>
        <v>20</v>
      </c>
      <c r="AE43" s="131">
        <f>SUM(AE37:AE42)</f>
        <v>0</v>
      </c>
    </row>
    <row r="44" spans="1:31" ht="36" customHeight="1">
      <c r="A44" s="241" t="s">
        <v>533</v>
      </c>
      <c r="B44" s="241"/>
      <c r="C44" s="241"/>
      <c r="D44" s="241"/>
      <c r="E44" s="241"/>
      <c r="F44" s="241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>
        <f>Q43/AA43*100</f>
        <v>100</v>
      </c>
      <c r="R44" s="147"/>
      <c r="S44" s="147"/>
      <c r="T44" s="147"/>
      <c r="U44" s="147"/>
      <c r="V44" s="147"/>
      <c r="W44" s="148"/>
      <c r="X44" s="148"/>
      <c r="Y44" s="148"/>
      <c r="Z44" s="148"/>
      <c r="AA44" s="147">
        <f>SUM(G44,L44,Q44,V44)</f>
        <v>100</v>
      </c>
      <c r="AB44" s="148"/>
      <c r="AC44" s="148"/>
      <c r="AD44" s="148"/>
      <c r="AE44" s="148"/>
    </row>
    <row r="45" spans="1:31" ht="19.5" customHeight="1">
      <c r="A45" s="149"/>
      <c r="B45" s="149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49"/>
      <c r="T45" s="149"/>
      <c r="U45" s="149"/>
      <c r="V45" s="149"/>
      <c r="W45" s="150"/>
      <c r="X45" s="149"/>
      <c r="Y45" s="149"/>
      <c r="Z45" s="149"/>
      <c r="AA45" s="149"/>
      <c r="AB45" s="98"/>
      <c r="AC45" s="98"/>
      <c r="AD45" s="98"/>
      <c r="AE45" s="98"/>
    </row>
    <row r="46" spans="1:31" ht="19.5" customHeight="1">
      <c r="A46" s="151"/>
      <c r="B46" s="151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98"/>
      <c r="W46" s="98"/>
      <c r="X46" s="98"/>
      <c r="Y46" s="98"/>
      <c r="Z46" s="98"/>
      <c r="AA46" s="98"/>
      <c r="AB46" s="98"/>
      <c r="AC46" s="98"/>
      <c r="AD46" s="98"/>
      <c r="AE46" s="98"/>
    </row>
    <row r="47" spans="1:31" s="136" customFormat="1" ht="19.5" customHeight="1">
      <c r="A47" s="125"/>
      <c r="B47" s="125" t="s">
        <v>534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</row>
    <row r="48" spans="1:31" s="154" customFormat="1" ht="19.5" customHeight="1">
      <c r="A48" s="98"/>
      <c r="B48" s="98"/>
      <c r="C48" s="98"/>
      <c r="D48" s="98"/>
      <c r="E48" s="98"/>
      <c r="F48" s="98"/>
      <c r="G48" s="98"/>
      <c r="H48" s="98"/>
      <c r="I48" s="98"/>
      <c r="J48" s="153"/>
      <c r="K48" s="98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24" t="s">
        <v>407</v>
      </c>
    </row>
    <row r="49" spans="1:31" s="155" customFormat="1" ht="34.5" customHeight="1">
      <c r="A49" s="236" t="s">
        <v>490</v>
      </c>
      <c r="B49" s="235" t="s">
        <v>535</v>
      </c>
      <c r="C49" s="235" t="s">
        <v>536</v>
      </c>
      <c r="D49" s="235"/>
      <c r="E49" s="235" t="s">
        <v>537</v>
      </c>
      <c r="F49" s="235"/>
      <c r="G49" s="235" t="s">
        <v>538</v>
      </c>
      <c r="H49" s="235"/>
      <c r="I49" s="235" t="s">
        <v>539</v>
      </c>
      <c r="J49" s="235"/>
      <c r="K49" s="235" t="s">
        <v>449</v>
      </c>
      <c r="L49" s="235"/>
      <c r="M49" s="235"/>
      <c r="N49" s="235"/>
      <c r="O49" s="235"/>
      <c r="P49" s="235"/>
      <c r="Q49" s="235"/>
      <c r="R49" s="235"/>
      <c r="S49" s="235"/>
      <c r="T49" s="235"/>
      <c r="U49" s="235" t="s">
        <v>540</v>
      </c>
      <c r="V49" s="235"/>
      <c r="W49" s="235"/>
      <c r="X49" s="235"/>
      <c r="Y49" s="235"/>
      <c r="Z49" s="235" t="s">
        <v>541</v>
      </c>
      <c r="AA49" s="235"/>
      <c r="AB49" s="235"/>
      <c r="AC49" s="235"/>
      <c r="AD49" s="235"/>
      <c r="AE49" s="235"/>
    </row>
    <row r="50" spans="1:31" s="155" customFormat="1" ht="63.75" customHeight="1">
      <c r="A50" s="236"/>
      <c r="B50" s="235"/>
      <c r="C50" s="235"/>
      <c r="D50" s="235"/>
      <c r="E50" s="235"/>
      <c r="F50" s="235"/>
      <c r="G50" s="235"/>
      <c r="H50" s="235"/>
      <c r="I50" s="235"/>
      <c r="J50" s="235"/>
      <c r="K50" s="235" t="s">
        <v>542</v>
      </c>
      <c r="L50" s="235"/>
      <c r="M50" s="235" t="s">
        <v>543</v>
      </c>
      <c r="N50" s="235"/>
      <c r="O50" s="235" t="s">
        <v>544</v>
      </c>
      <c r="P50" s="235"/>
      <c r="Q50" s="235"/>
      <c r="R50" s="235"/>
      <c r="S50" s="235"/>
      <c r="T50" s="235"/>
      <c r="U50" s="235"/>
      <c r="V50" s="235"/>
      <c r="W50" s="235"/>
      <c r="X50" s="235"/>
      <c r="Y50" s="235"/>
      <c r="Z50" s="235"/>
      <c r="AA50" s="235"/>
      <c r="AB50" s="235"/>
      <c r="AC50" s="235"/>
      <c r="AD50" s="235"/>
      <c r="AE50" s="235"/>
    </row>
    <row r="51" spans="1:31" s="156" customFormat="1" ht="82.5" customHeight="1">
      <c r="A51" s="236"/>
      <c r="B51" s="235"/>
      <c r="C51" s="235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 t="s">
        <v>545</v>
      </c>
      <c r="P51" s="235"/>
      <c r="Q51" s="235" t="s">
        <v>546</v>
      </c>
      <c r="R51" s="235"/>
      <c r="S51" s="235" t="s">
        <v>547</v>
      </c>
      <c r="T51" s="235"/>
      <c r="U51" s="235"/>
      <c r="V51" s="235"/>
      <c r="W51" s="235"/>
      <c r="X51" s="235"/>
      <c r="Y51" s="235"/>
      <c r="Z51" s="235"/>
      <c r="AA51" s="235"/>
      <c r="AB51" s="235"/>
      <c r="AC51" s="235"/>
      <c r="AD51" s="235"/>
      <c r="AE51" s="235"/>
    </row>
    <row r="52" spans="1:31" s="155" customFormat="1" ht="33" customHeight="1">
      <c r="A52" s="129">
        <v>1</v>
      </c>
      <c r="B52" s="94">
        <v>2</v>
      </c>
      <c r="C52" s="235">
        <v>3</v>
      </c>
      <c r="D52" s="235"/>
      <c r="E52" s="235">
        <v>4</v>
      </c>
      <c r="F52" s="235"/>
      <c r="G52" s="235">
        <v>5</v>
      </c>
      <c r="H52" s="235"/>
      <c r="I52" s="235">
        <v>6</v>
      </c>
      <c r="J52" s="235"/>
      <c r="K52" s="235">
        <v>7</v>
      </c>
      <c r="L52" s="235"/>
      <c r="M52" s="235">
        <v>8</v>
      </c>
      <c r="N52" s="235"/>
      <c r="O52" s="235">
        <v>9</v>
      </c>
      <c r="P52" s="235"/>
      <c r="Q52" s="236">
        <v>10</v>
      </c>
      <c r="R52" s="236"/>
      <c r="S52" s="235">
        <v>11</v>
      </c>
      <c r="T52" s="235"/>
      <c r="U52" s="235">
        <v>12</v>
      </c>
      <c r="V52" s="235"/>
      <c r="W52" s="235"/>
      <c r="X52" s="235"/>
      <c r="Y52" s="235"/>
      <c r="Z52" s="235">
        <v>13</v>
      </c>
      <c r="AA52" s="235"/>
      <c r="AB52" s="235"/>
      <c r="AC52" s="235"/>
      <c r="AD52" s="235"/>
      <c r="AE52" s="235"/>
    </row>
    <row r="53" spans="1:31" s="155" customFormat="1" ht="37.5" customHeight="1">
      <c r="A53" s="141"/>
      <c r="B53" s="157"/>
      <c r="C53" s="233"/>
      <c r="D53" s="233"/>
      <c r="E53" s="234"/>
      <c r="F53" s="234"/>
      <c r="G53" s="234"/>
      <c r="H53" s="234"/>
      <c r="I53" s="234"/>
      <c r="J53" s="234"/>
      <c r="K53" s="234"/>
      <c r="L53" s="234"/>
      <c r="M53" s="234">
        <f>SUM(O53,Q53,S53)</f>
        <v>0</v>
      </c>
      <c r="N53" s="234"/>
      <c r="O53" s="234"/>
      <c r="P53" s="234"/>
      <c r="Q53" s="234"/>
      <c r="R53" s="234"/>
      <c r="S53" s="234"/>
      <c r="T53" s="234"/>
      <c r="U53" s="231"/>
      <c r="V53" s="231"/>
      <c r="W53" s="231"/>
      <c r="X53" s="231"/>
      <c r="Y53" s="231"/>
      <c r="Z53" s="232"/>
      <c r="AA53" s="232"/>
      <c r="AB53" s="232"/>
      <c r="AC53" s="232"/>
      <c r="AD53" s="232"/>
      <c r="AE53" s="232"/>
    </row>
    <row r="54" spans="1:31" s="155" customFormat="1" ht="37.5" customHeight="1">
      <c r="A54" s="141"/>
      <c r="B54" s="157"/>
      <c r="C54" s="233"/>
      <c r="D54" s="233"/>
      <c r="E54" s="234"/>
      <c r="F54" s="234"/>
      <c r="G54" s="234"/>
      <c r="H54" s="234"/>
      <c r="I54" s="234"/>
      <c r="J54" s="234"/>
      <c r="K54" s="234"/>
      <c r="L54" s="234"/>
      <c r="M54" s="234">
        <f>SUM(O54,Q54,S54)</f>
        <v>0</v>
      </c>
      <c r="N54" s="234"/>
      <c r="O54" s="234"/>
      <c r="P54" s="234"/>
      <c r="Q54" s="234"/>
      <c r="R54" s="234"/>
      <c r="S54" s="234"/>
      <c r="T54" s="234"/>
      <c r="U54" s="231"/>
      <c r="V54" s="231"/>
      <c r="W54" s="231"/>
      <c r="X54" s="231"/>
      <c r="Y54" s="231"/>
      <c r="Z54" s="232"/>
      <c r="AA54" s="232"/>
      <c r="AB54" s="232"/>
      <c r="AC54" s="232"/>
      <c r="AD54" s="232"/>
      <c r="AE54" s="232"/>
    </row>
    <row r="55" spans="1:31" s="155" customFormat="1" ht="37.5" customHeight="1">
      <c r="A55" s="141"/>
      <c r="B55" s="157"/>
      <c r="C55" s="233"/>
      <c r="D55" s="233"/>
      <c r="E55" s="234"/>
      <c r="F55" s="234"/>
      <c r="G55" s="234"/>
      <c r="H55" s="234"/>
      <c r="I55" s="234"/>
      <c r="J55" s="234"/>
      <c r="K55" s="234"/>
      <c r="L55" s="234"/>
      <c r="M55" s="234">
        <f>SUM(O55,Q55,S55)</f>
        <v>0</v>
      </c>
      <c r="N55" s="234"/>
      <c r="O55" s="234"/>
      <c r="P55" s="234"/>
      <c r="Q55" s="234"/>
      <c r="R55" s="234"/>
      <c r="S55" s="234"/>
      <c r="T55" s="234"/>
      <c r="U55" s="231"/>
      <c r="V55" s="231"/>
      <c r="W55" s="231"/>
      <c r="X55" s="231"/>
      <c r="Y55" s="231"/>
      <c r="Z55" s="232"/>
      <c r="AA55" s="232"/>
      <c r="AB55" s="232"/>
      <c r="AC55" s="232"/>
      <c r="AD55" s="232"/>
      <c r="AE55" s="232"/>
    </row>
    <row r="56" spans="1:31" s="155" customFormat="1" ht="48" customHeight="1">
      <c r="A56" s="229" t="s">
        <v>243</v>
      </c>
      <c r="B56" s="229"/>
      <c r="C56" s="229"/>
      <c r="D56" s="229"/>
      <c r="E56" s="230">
        <f>SUM(E53:E55)</f>
        <v>0</v>
      </c>
      <c r="F56" s="230"/>
      <c r="G56" s="230">
        <f>SUM(G53:G55)</f>
        <v>0</v>
      </c>
      <c r="H56" s="230"/>
      <c r="I56" s="230">
        <f>SUM(I53:I55)</f>
        <v>0</v>
      </c>
      <c r="J56" s="230"/>
      <c r="K56" s="230">
        <f>SUM(K53:K55)</f>
        <v>0</v>
      </c>
      <c r="L56" s="230"/>
      <c r="M56" s="230">
        <f>SUM(M53:M55)</f>
        <v>0</v>
      </c>
      <c r="N56" s="230"/>
      <c r="O56" s="230">
        <f>SUM(O53:O55)</f>
        <v>0</v>
      </c>
      <c r="P56" s="230"/>
      <c r="Q56" s="230">
        <f>SUM(Q53:Q55)</f>
        <v>0</v>
      </c>
      <c r="R56" s="230"/>
      <c r="S56" s="230">
        <f>SUM(S53:S55)</f>
        <v>0</v>
      </c>
      <c r="T56" s="230"/>
      <c r="U56" s="224"/>
      <c r="V56" s="224"/>
      <c r="W56" s="224"/>
      <c r="X56" s="224"/>
      <c r="Y56" s="224"/>
      <c r="Z56" s="225"/>
      <c r="AA56" s="225"/>
      <c r="AB56" s="225"/>
      <c r="AC56" s="225"/>
      <c r="AD56" s="225"/>
      <c r="AE56" s="225"/>
    </row>
    <row r="57" spans="1:31" ht="19.5" customHeight="1">
      <c r="A57" s="151"/>
      <c r="B57" s="151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98"/>
      <c r="W57" s="98"/>
      <c r="X57" s="98"/>
      <c r="Y57" s="98"/>
      <c r="Z57" s="98"/>
      <c r="AA57" s="98"/>
      <c r="AB57" s="98"/>
      <c r="AC57" s="98"/>
      <c r="AD57" s="98"/>
      <c r="AE57" s="98"/>
    </row>
    <row r="58" spans="1:31" ht="19.5" customHeight="1">
      <c r="A58" s="151"/>
      <c r="B58" s="151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98"/>
      <c r="W58" s="98"/>
      <c r="X58" s="98"/>
      <c r="Y58" s="98"/>
      <c r="Z58" s="98"/>
      <c r="AA58" s="98"/>
      <c r="AB58" s="98"/>
      <c r="AC58" s="98"/>
      <c r="AD58" s="98"/>
      <c r="AE58" s="98"/>
    </row>
    <row r="59" spans="1:31" s="86" customFormat="1" ht="19.5" customHeight="1">
      <c r="A59" s="97"/>
      <c r="B59" s="97"/>
      <c r="C59" s="125"/>
      <c r="D59" s="125"/>
      <c r="E59" s="125"/>
      <c r="F59" s="125"/>
      <c r="G59" s="125"/>
      <c r="H59" s="125"/>
      <c r="I59" s="125"/>
      <c r="J59" s="125"/>
      <c r="K59" s="125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</row>
    <row r="60" spans="1:31" s="161" customFormat="1" ht="36" customHeight="1">
      <c r="A60" s="158"/>
      <c r="B60" s="226" t="s">
        <v>548</v>
      </c>
      <c r="C60" s="226"/>
      <c r="D60" s="226"/>
      <c r="E60" s="226"/>
      <c r="F60" s="226"/>
      <c r="G60" s="159"/>
      <c r="H60" s="159"/>
      <c r="I60" s="159"/>
      <c r="J60" s="159"/>
      <c r="K60" s="159"/>
      <c r="L60" s="227" t="s">
        <v>549</v>
      </c>
      <c r="M60" s="227"/>
      <c r="N60" s="227"/>
      <c r="O60" s="227"/>
      <c r="P60" s="227"/>
      <c r="Q60" s="160"/>
      <c r="R60" s="160"/>
      <c r="S60" s="160"/>
      <c r="T60" s="160"/>
      <c r="U60" s="160"/>
      <c r="V60" s="228" t="s">
        <v>47</v>
      </c>
      <c r="W60" s="228"/>
      <c r="X60" s="228"/>
      <c r="Y60" s="228"/>
      <c r="Z60" s="228"/>
      <c r="AA60" s="158"/>
      <c r="AB60" s="158"/>
      <c r="AC60" s="158"/>
      <c r="AD60" s="158"/>
      <c r="AE60" s="158"/>
    </row>
    <row r="61" spans="1:31" s="86" customFormat="1" ht="19.5" customHeight="1">
      <c r="A61" s="97"/>
      <c r="B61" s="162"/>
      <c r="C61" s="97" t="s">
        <v>550</v>
      </c>
      <c r="D61" s="97"/>
      <c r="E61" s="163"/>
      <c r="F61" s="163"/>
      <c r="G61" s="163"/>
      <c r="H61" s="163"/>
      <c r="I61" s="163"/>
      <c r="J61" s="163"/>
      <c r="K61" s="163"/>
      <c r="L61" s="97"/>
      <c r="M61" s="162"/>
      <c r="N61" s="100" t="s">
        <v>158</v>
      </c>
      <c r="O61" s="162"/>
      <c r="P61" s="97"/>
      <c r="Q61" s="163"/>
      <c r="R61" s="163"/>
      <c r="S61" s="163"/>
      <c r="T61" s="97"/>
      <c r="U61" s="97"/>
      <c r="V61" s="215" t="s">
        <v>551</v>
      </c>
      <c r="W61" s="215"/>
      <c r="X61" s="215"/>
      <c r="Y61" s="215"/>
      <c r="Z61" s="215"/>
      <c r="AA61" s="97"/>
      <c r="AB61" s="97"/>
      <c r="AC61" s="97"/>
      <c r="AD61" s="97"/>
      <c r="AE61" s="97"/>
    </row>
    <row r="62" spans="1:31" ht="19.5" customHeight="1">
      <c r="A62" s="98"/>
      <c r="B62" s="164"/>
      <c r="C62" s="164"/>
      <c r="D62" s="164"/>
      <c r="E62" s="164"/>
      <c r="F62" s="164"/>
      <c r="G62" s="164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4"/>
      <c r="U62" s="164"/>
      <c r="V62" s="98"/>
      <c r="W62" s="98"/>
      <c r="X62" s="98"/>
      <c r="Y62" s="98"/>
      <c r="Z62" s="98"/>
      <c r="AA62" s="98"/>
      <c r="AB62" s="98"/>
      <c r="AC62" s="98"/>
      <c r="AD62" s="98"/>
      <c r="AE62" s="98"/>
    </row>
    <row r="64" spans="1:31">
      <c r="B64" s="166"/>
    </row>
    <row r="65" spans="2:2">
      <c r="B65" s="166"/>
    </row>
    <row r="66" spans="2:2">
      <c r="B66" s="166"/>
    </row>
    <row r="67" spans="2:2">
      <c r="B67" s="166"/>
    </row>
    <row r="68" spans="2:2">
      <c r="B68" s="166"/>
    </row>
    <row r="69" spans="2:2">
      <c r="B69" s="166"/>
    </row>
    <row r="70" spans="2:2">
      <c r="B70" s="166"/>
    </row>
  </sheetData>
  <mergeCells count="179">
    <mergeCell ref="AB1:AE1"/>
    <mergeCell ref="AD3:AE3"/>
    <mergeCell ref="A4:A5"/>
    <mergeCell ref="B4:B5"/>
    <mergeCell ref="C4:F5"/>
    <mergeCell ref="G4:M5"/>
    <mergeCell ref="N4:Y4"/>
    <mergeCell ref="Z4:AB5"/>
    <mergeCell ref="AC4:AE5"/>
    <mergeCell ref="N5:Q5"/>
    <mergeCell ref="R5:U5"/>
    <mergeCell ref="V5:Y5"/>
    <mergeCell ref="C6:F6"/>
    <mergeCell ref="G6:M6"/>
    <mergeCell ref="N6:Q6"/>
    <mergeCell ref="R6:U6"/>
    <mergeCell ref="V6:Y6"/>
    <mergeCell ref="Z6:AB6"/>
    <mergeCell ref="AC6:AE6"/>
    <mergeCell ref="C7:F7"/>
    <mergeCell ref="G7:M7"/>
    <mergeCell ref="N7:Q7"/>
    <mergeCell ref="R7:U7"/>
    <mergeCell ref="V7:Y7"/>
    <mergeCell ref="Z7:AB7"/>
    <mergeCell ref="AC7:AE7"/>
    <mergeCell ref="A8:B8"/>
    <mergeCell ref="C8:F8"/>
    <mergeCell ref="G8:M8"/>
    <mergeCell ref="N8:Q8"/>
    <mergeCell ref="R8:U8"/>
    <mergeCell ref="V8:Y8"/>
    <mergeCell ref="Z8:AB8"/>
    <mergeCell ref="AC8:AE8"/>
    <mergeCell ref="A12:A14"/>
    <mergeCell ref="B12:B14"/>
    <mergeCell ref="C12:F14"/>
    <mergeCell ref="G12:M14"/>
    <mergeCell ref="N12:P14"/>
    <mergeCell ref="Q12:Y12"/>
    <mergeCell ref="Z12:AB14"/>
    <mergeCell ref="AC12:AE14"/>
    <mergeCell ref="Q13:S14"/>
    <mergeCell ref="T13:V14"/>
    <mergeCell ref="W13:Y14"/>
    <mergeCell ref="C15:F15"/>
    <mergeCell ref="G15:M15"/>
    <mergeCell ref="N15:P15"/>
    <mergeCell ref="Q15:S15"/>
    <mergeCell ref="T15:V15"/>
    <mergeCell ref="W15:Y15"/>
    <mergeCell ref="Z15:AB15"/>
    <mergeCell ref="AC15:AE15"/>
    <mergeCell ref="C16:F16"/>
    <mergeCell ref="G16:M16"/>
    <mergeCell ref="N16:P16"/>
    <mergeCell ref="Q16:S16"/>
    <mergeCell ref="T16:V16"/>
    <mergeCell ref="W16:Y16"/>
    <mergeCell ref="Z16:AB16"/>
    <mergeCell ref="AC16:AE16"/>
    <mergeCell ref="A17:B17"/>
    <mergeCell ref="C17:F17"/>
    <mergeCell ref="G17:M17"/>
    <mergeCell ref="N17:P17"/>
    <mergeCell ref="Q17:S17"/>
    <mergeCell ref="T17:V17"/>
    <mergeCell ref="W17:Y17"/>
    <mergeCell ref="Z17:AB17"/>
    <mergeCell ref="AC17:AE17"/>
    <mergeCell ref="A22:A24"/>
    <mergeCell ref="B22:F24"/>
    <mergeCell ref="G22:K22"/>
    <mergeCell ref="L22:P22"/>
    <mergeCell ref="Q22:U22"/>
    <mergeCell ref="V22:Z22"/>
    <mergeCell ref="AA22:AE22"/>
    <mergeCell ref="G23:G24"/>
    <mergeCell ref="H23:K23"/>
    <mergeCell ref="L23:L24"/>
    <mergeCell ref="M23:P23"/>
    <mergeCell ref="Q23:Q24"/>
    <mergeCell ref="R23:U23"/>
    <mergeCell ref="V23:V24"/>
    <mergeCell ref="W23:Z23"/>
    <mergeCell ref="AA23:AA24"/>
    <mergeCell ref="AB23:AE23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A43:F43"/>
    <mergeCell ref="A44:F44"/>
    <mergeCell ref="A49:A51"/>
    <mergeCell ref="B49:B51"/>
    <mergeCell ref="C49:D51"/>
    <mergeCell ref="E49:F51"/>
    <mergeCell ref="G49:H51"/>
    <mergeCell ref="I49:J51"/>
    <mergeCell ref="K49:T49"/>
    <mergeCell ref="U49:Y51"/>
    <mergeCell ref="Z49:AE51"/>
    <mergeCell ref="K50:L51"/>
    <mergeCell ref="M50:N51"/>
    <mergeCell ref="O50:T50"/>
    <mergeCell ref="O51:P51"/>
    <mergeCell ref="Q51:R51"/>
    <mergeCell ref="S51:T51"/>
    <mergeCell ref="U52:Y52"/>
    <mergeCell ref="Z52:AE52"/>
    <mergeCell ref="C53:D53"/>
    <mergeCell ref="E53:F53"/>
    <mergeCell ref="G53:H53"/>
    <mergeCell ref="I53:J53"/>
    <mergeCell ref="K53:L53"/>
    <mergeCell ref="M53:N53"/>
    <mergeCell ref="O53:P53"/>
    <mergeCell ref="Q53:R53"/>
    <mergeCell ref="S53:T53"/>
    <mergeCell ref="U53:Y53"/>
    <mergeCell ref="Z53:AE53"/>
    <mergeCell ref="C52:D52"/>
    <mergeCell ref="E52:F52"/>
    <mergeCell ref="G52:H52"/>
    <mergeCell ref="I52:J52"/>
    <mergeCell ref="K52:L52"/>
    <mergeCell ref="M52:N52"/>
    <mergeCell ref="O52:P52"/>
    <mergeCell ref="Q52:R52"/>
    <mergeCell ref="S52:T52"/>
    <mergeCell ref="U54:Y54"/>
    <mergeCell ref="Z54:AE54"/>
    <mergeCell ref="C55:D55"/>
    <mergeCell ref="E55:F55"/>
    <mergeCell ref="G55:H55"/>
    <mergeCell ref="I55:J55"/>
    <mergeCell ref="K55:L55"/>
    <mergeCell ref="M55:N55"/>
    <mergeCell ref="O55:P55"/>
    <mergeCell ref="Q55:R55"/>
    <mergeCell ref="S55:T55"/>
    <mergeCell ref="U55:Y55"/>
    <mergeCell ref="Z55:AE55"/>
    <mergeCell ref="C54:D54"/>
    <mergeCell ref="E54:F54"/>
    <mergeCell ref="G54:H54"/>
    <mergeCell ref="I54:J54"/>
    <mergeCell ref="K54:L54"/>
    <mergeCell ref="M54:N54"/>
    <mergeCell ref="O54:P54"/>
    <mergeCell ref="Q54:R54"/>
    <mergeCell ref="S54:T54"/>
    <mergeCell ref="U56:Y56"/>
    <mergeCell ref="Z56:AE56"/>
    <mergeCell ref="B60:F60"/>
    <mergeCell ref="L60:P60"/>
    <mergeCell ref="V60:Z60"/>
    <mergeCell ref="V61:Z61"/>
    <mergeCell ref="A56:D56"/>
    <mergeCell ref="E56:F56"/>
    <mergeCell ref="G56:H56"/>
    <mergeCell ref="I56:J56"/>
    <mergeCell ref="K56:L56"/>
    <mergeCell ref="M56:N56"/>
    <mergeCell ref="O56:P56"/>
    <mergeCell ref="Q56:R56"/>
    <mergeCell ref="S56:T56"/>
  </mergeCells>
  <pageMargins left="0.98402777777777795" right="0.59027777777777801" top="0.55138888888888904" bottom="0.59027777777777801" header="0.511811023622047" footer="0.511811023622047"/>
  <pageSetup paperSize="9" scale="32"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J19"/>
  <sheetViews>
    <sheetView zoomScale="54" zoomScaleNormal="54" workbookViewId="0">
      <selection activeCell="G22" sqref="G22"/>
    </sheetView>
  </sheetViews>
  <sheetFormatPr defaultColWidth="9.140625" defaultRowHeight="18.75"/>
  <cols>
    <col min="1" max="1" width="39.5703125" style="112" customWidth="1"/>
    <col min="2" max="2" width="10.85546875" style="112" customWidth="1"/>
    <col min="3" max="3" width="18" style="112" customWidth="1"/>
    <col min="4" max="4" width="18.42578125" style="112" customWidth="1"/>
    <col min="5" max="5" width="18.7109375" style="112" customWidth="1"/>
    <col min="6" max="6" width="17.7109375" style="112" customWidth="1"/>
    <col min="7" max="7" width="16.28515625" style="112" customWidth="1"/>
    <col min="8" max="8" width="14" style="112" customWidth="1"/>
    <col min="9" max="9" width="14.85546875" style="112" customWidth="1"/>
    <col min="10" max="10" width="14" style="112" customWidth="1"/>
    <col min="11" max="1024" width="9.140625" style="112"/>
  </cols>
  <sheetData>
    <row r="1" spans="1:10">
      <c r="H1" s="256"/>
      <c r="I1" s="256"/>
      <c r="J1" s="256"/>
    </row>
    <row r="2" spans="1:10">
      <c r="I2" s="257" t="s">
        <v>552</v>
      </c>
      <c r="J2" s="257"/>
    </row>
    <row r="3" spans="1:10" ht="20.25">
      <c r="A3" s="223" t="s">
        <v>553</v>
      </c>
      <c r="B3" s="223"/>
      <c r="C3" s="223"/>
      <c r="D3" s="223"/>
      <c r="E3" s="223"/>
      <c r="F3" s="223"/>
      <c r="G3" s="223"/>
      <c r="H3" s="223"/>
      <c r="I3" s="223"/>
      <c r="J3" s="223"/>
    </row>
    <row r="4" spans="1:10">
      <c r="A4" s="258" t="s">
        <v>554</v>
      </c>
      <c r="B4" s="258"/>
      <c r="C4" s="258"/>
      <c r="D4" s="258"/>
      <c r="E4" s="258"/>
      <c r="F4" s="258"/>
      <c r="G4" s="258"/>
      <c r="H4" s="258"/>
      <c r="I4" s="258"/>
      <c r="J4" s="258"/>
    </row>
    <row r="5" spans="1:10" ht="32.25" customHeight="1">
      <c r="A5" s="190" t="s">
        <v>52</v>
      </c>
      <c r="B5" s="191" t="s">
        <v>53</v>
      </c>
      <c r="C5" s="209" t="s">
        <v>163</v>
      </c>
      <c r="D5" s="209" t="s">
        <v>164</v>
      </c>
      <c r="E5" s="210" t="s">
        <v>56</v>
      </c>
      <c r="F5" s="209" t="s">
        <v>165</v>
      </c>
      <c r="G5" s="191" t="s">
        <v>166</v>
      </c>
      <c r="H5" s="191"/>
      <c r="I5" s="191"/>
      <c r="J5" s="191"/>
    </row>
    <row r="6" spans="1:10" ht="128.25" customHeight="1">
      <c r="A6" s="190"/>
      <c r="B6" s="191"/>
      <c r="C6" s="209"/>
      <c r="D6" s="209"/>
      <c r="E6" s="210"/>
      <c r="F6" s="209"/>
      <c r="G6" s="167" t="s">
        <v>168</v>
      </c>
      <c r="H6" s="167" t="s">
        <v>169</v>
      </c>
      <c r="I6" s="167" t="s">
        <v>170</v>
      </c>
      <c r="J6" s="167" t="s">
        <v>171</v>
      </c>
    </row>
    <row r="7" spans="1:10" ht="31.5" customHeight="1">
      <c r="A7" s="17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</row>
    <row r="8" spans="1:10" ht="28.5" customHeight="1">
      <c r="A8" s="201" t="s">
        <v>555</v>
      </c>
      <c r="B8" s="201"/>
      <c r="C8" s="201"/>
      <c r="D8" s="201"/>
      <c r="E8" s="201"/>
      <c r="F8" s="201"/>
      <c r="G8" s="201"/>
      <c r="H8" s="201"/>
      <c r="I8" s="201"/>
      <c r="J8" s="201"/>
    </row>
    <row r="9" spans="1:10" ht="53.25" customHeight="1">
      <c r="A9" s="66" t="s">
        <v>556</v>
      </c>
      <c r="B9" s="63">
        <v>6000</v>
      </c>
      <c r="C9" s="67">
        <f t="shared" ref="C9:J9" si="0">SUM(C11:C12)</f>
        <v>0</v>
      </c>
      <c r="D9" s="67">
        <f t="shared" si="0"/>
        <v>0</v>
      </c>
      <c r="E9" s="67">
        <f t="shared" si="0"/>
        <v>0</v>
      </c>
      <c r="F9" s="168">
        <f t="shared" si="0"/>
        <v>0</v>
      </c>
      <c r="G9" s="168">
        <f t="shared" si="0"/>
        <v>0</v>
      </c>
      <c r="H9" s="168">
        <f t="shared" si="0"/>
        <v>0</v>
      </c>
      <c r="I9" s="67">
        <f t="shared" si="0"/>
        <v>0</v>
      </c>
      <c r="J9" s="67">
        <f t="shared" si="0"/>
        <v>0</v>
      </c>
    </row>
    <row r="10" spans="1:10" ht="32.25" customHeight="1">
      <c r="A10" s="242" t="s">
        <v>557</v>
      </c>
      <c r="B10" s="242"/>
      <c r="C10" s="242"/>
      <c r="D10" s="242"/>
      <c r="E10" s="242"/>
      <c r="F10" s="242"/>
      <c r="G10" s="242"/>
      <c r="H10" s="242"/>
      <c r="I10" s="242"/>
      <c r="J10" s="242"/>
    </row>
    <row r="11" spans="1:10" ht="69.75" customHeight="1">
      <c r="A11" s="169" t="s">
        <v>558</v>
      </c>
      <c r="B11" s="63">
        <v>6010</v>
      </c>
      <c r="C11" s="69"/>
      <c r="D11" s="69"/>
      <c r="E11" s="69"/>
      <c r="F11" s="170">
        <f>SUM(G11:J11)</f>
        <v>0</v>
      </c>
      <c r="G11" s="69"/>
      <c r="H11" s="22"/>
      <c r="I11" s="69"/>
      <c r="J11" s="69"/>
    </row>
    <row r="12" spans="1:10" ht="51" customHeight="1">
      <c r="A12" s="169" t="s">
        <v>559</v>
      </c>
      <c r="B12" s="63">
        <v>6020</v>
      </c>
      <c r="C12" s="69"/>
      <c r="D12" s="69"/>
      <c r="E12" s="69"/>
      <c r="F12" s="69">
        <f>SUM(G12:J12)</f>
        <v>0</v>
      </c>
      <c r="G12" s="69"/>
      <c r="H12" s="69"/>
      <c r="I12" s="69"/>
      <c r="J12" s="69"/>
    </row>
    <row r="13" spans="1:10">
      <c r="A13" s="83"/>
      <c r="B13" s="83"/>
      <c r="C13" s="83"/>
      <c r="D13" s="83"/>
      <c r="E13" s="83"/>
      <c r="F13" s="171"/>
      <c r="G13" s="171"/>
      <c r="H13" s="171"/>
      <c r="I13" s="171"/>
      <c r="J13" s="171"/>
    </row>
    <row r="14" spans="1:10">
      <c r="A14" s="83"/>
      <c r="B14" s="83"/>
      <c r="C14" s="83"/>
      <c r="D14" s="83"/>
      <c r="E14" s="83"/>
      <c r="F14" s="171"/>
      <c r="G14" s="171"/>
      <c r="H14" s="171"/>
      <c r="I14" s="171"/>
      <c r="J14" s="171"/>
    </row>
    <row r="15" spans="1:10">
      <c r="A15" s="122"/>
      <c r="B15" s="172"/>
      <c r="C15" s="83"/>
      <c r="D15" s="83"/>
      <c r="E15" s="83"/>
      <c r="F15" s="83"/>
      <c r="G15" s="83"/>
      <c r="H15" s="83"/>
      <c r="I15" s="83"/>
      <c r="J15" s="83"/>
    </row>
    <row r="16" spans="1:10" ht="28.5" customHeight="1">
      <c r="A16" s="79" t="s">
        <v>155</v>
      </c>
      <c r="B16" s="76"/>
      <c r="C16" s="255" t="s">
        <v>156</v>
      </c>
      <c r="D16" s="255"/>
      <c r="E16" s="255"/>
      <c r="F16" s="255"/>
      <c r="G16" s="173"/>
      <c r="H16" s="203" t="s">
        <v>47</v>
      </c>
      <c r="I16" s="203"/>
      <c r="J16" s="203"/>
    </row>
    <row r="17" spans="1:10" ht="37.5" customHeight="1">
      <c r="A17" s="76" t="s">
        <v>157</v>
      </c>
      <c r="B17" s="83"/>
      <c r="C17" s="205" t="s">
        <v>158</v>
      </c>
      <c r="D17" s="205"/>
      <c r="E17" s="205"/>
      <c r="F17" s="205"/>
      <c r="G17" s="174"/>
      <c r="H17" s="205" t="s">
        <v>159</v>
      </c>
      <c r="I17" s="205"/>
      <c r="J17" s="205"/>
    </row>
    <row r="19" spans="1:10" ht="20.25">
      <c r="A19" s="175" t="s">
        <v>560</v>
      </c>
      <c r="C19" s="176"/>
      <c r="G19" s="177"/>
      <c r="H19" s="177" t="s">
        <v>561</v>
      </c>
      <c r="I19" s="177"/>
    </row>
  </sheetData>
  <mergeCells count="17">
    <mergeCell ref="H1:J1"/>
    <mergeCell ref="I2:J2"/>
    <mergeCell ref="A3:J3"/>
    <mergeCell ref="A4:J4"/>
    <mergeCell ref="A5:A6"/>
    <mergeCell ref="B5:B6"/>
    <mergeCell ref="C5:C6"/>
    <mergeCell ref="D5:D6"/>
    <mergeCell ref="E5:E6"/>
    <mergeCell ref="F5:F6"/>
    <mergeCell ref="G5:J5"/>
    <mergeCell ref="A8:J8"/>
    <mergeCell ref="A10:J10"/>
    <mergeCell ref="C16:F16"/>
    <mergeCell ref="H16:J16"/>
    <mergeCell ref="C17:F17"/>
    <mergeCell ref="H17:J17"/>
  </mergeCells>
  <pageMargins left="0.59027777777777801" right="0.59027777777777801" top="0.98402777777777795" bottom="0.59027777777777801" header="0.511811023622047" footer="0.511811023622047"/>
  <pageSetup paperSize="9"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MJ190"/>
  <sheetViews>
    <sheetView zoomScale="54" zoomScaleNormal="54" workbookViewId="0">
      <selection activeCell="Q24" sqref="Q24"/>
    </sheetView>
  </sheetViews>
  <sheetFormatPr defaultColWidth="9.140625" defaultRowHeight="18.75"/>
  <cols>
    <col min="1" max="1" width="39.140625" style="14" customWidth="1"/>
    <col min="2" max="2" width="12" style="13" customWidth="1"/>
    <col min="3" max="3" width="16.140625" style="13" customWidth="1"/>
    <col min="4" max="4" width="16.7109375" style="13" customWidth="1"/>
    <col min="5" max="5" width="16.140625" style="13" customWidth="1"/>
    <col min="6" max="6" width="16" style="13" customWidth="1"/>
    <col min="7" max="7" width="16.28515625" style="14" customWidth="1"/>
    <col min="8" max="8" width="16.85546875" style="14" customWidth="1"/>
    <col min="9" max="9" width="16.140625" style="14" customWidth="1"/>
    <col min="10" max="10" width="16.42578125" style="14" customWidth="1"/>
    <col min="11" max="1024" width="9.140625" style="14"/>
  </cols>
  <sheetData>
    <row r="2" spans="1:10" ht="33.75" customHeight="1">
      <c r="A2" s="189" t="s">
        <v>562</v>
      </c>
      <c r="B2" s="189"/>
      <c r="C2" s="189"/>
      <c r="D2" s="189"/>
      <c r="E2" s="189"/>
      <c r="F2" s="189"/>
      <c r="G2" s="189"/>
      <c r="H2" s="189"/>
    </row>
    <row r="3" spans="1:10" ht="28.5" customHeight="1">
      <c r="A3" s="15"/>
      <c r="B3" s="16"/>
      <c r="C3" s="15"/>
      <c r="D3" s="15"/>
      <c r="E3" s="15"/>
      <c r="F3" s="16"/>
      <c r="G3" s="15"/>
      <c r="H3" s="15"/>
      <c r="J3" s="87" t="s">
        <v>36</v>
      </c>
    </row>
    <row r="4" spans="1:10" ht="41.25" customHeight="1">
      <c r="A4" s="207" t="s">
        <v>52</v>
      </c>
      <c r="B4" s="208" t="s">
        <v>53</v>
      </c>
      <c r="C4" s="209" t="s">
        <v>163</v>
      </c>
      <c r="D4" s="209" t="s">
        <v>164</v>
      </c>
      <c r="E4" s="210" t="s">
        <v>56</v>
      </c>
      <c r="F4" s="209" t="s">
        <v>165</v>
      </c>
      <c r="G4" s="208" t="s">
        <v>166</v>
      </c>
      <c r="H4" s="208"/>
      <c r="I4" s="208"/>
      <c r="J4" s="208"/>
    </row>
    <row r="5" spans="1:10" ht="54" customHeight="1">
      <c r="A5" s="207"/>
      <c r="B5" s="208"/>
      <c r="C5" s="209"/>
      <c r="D5" s="209"/>
      <c r="E5" s="210"/>
      <c r="F5" s="209"/>
      <c r="G5" s="64" t="s">
        <v>168</v>
      </c>
      <c r="H5" s="64" t="s">
        <v>169</v>
      </c>
      <c r="I5" s="64" t="s">
        <v>170</v>
      </c>
      <c r="J5" s="64" t="s">
        <v>171</v>
      </c>
    </row>
    <row r="6" spans="1:10" ht="23.25" customHeight="1">
      <c r="A6" s="62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63">
        <v>8</v>
      </c>
      <c r="I6" s="17">
        <v>9</v>
      </c>
      <c r="J6" s="17">
        <v>10</v>
      </c>
    </row>
    <row r="7" spans="1:10" ht="60" customHeight="1">
      <c r="A7" s="178" t="s">
        <v>563</v>
      </c>
      <c r="B7" s="63">
        <v>6000</v>
      </c>
      <c r="C7" s="179">
        <f>C8+C12</f>
        <v>0</v>
      </c>
      <c r="D7" s="179">
        <f>D8+D12</f>
        <v>0</v>
      </c>
      <c r="E7" s="179">
        <f>E8+E12</f>
        <v>0</v>
      </c>
      <c r="F7" s="179">
        <f t="shared" ref="F7:F15" si="0">SUM(G7:J7)</f>
        <v>0</v>
      </c>
      <c r="G7" s="179">
        <f>G8+G12</f>
        <v>0</v>
      </c>
      <c r="H7" s="179">
        <f>H8+H12</f>
        <v>0</v>
      </c>
      <c r="I7" s="179">
        <f>I8+I12</f>
        <v>0</v>
      </c>
      <c r="J7" s="179">
        <f>J8+J12</f>
        <v>0</v>
      </c>
    </row>
    <row r="8" spans="1:10" ht="44.25" customHeight="1">
      <c r="A8" s="180" t="s">
        <v>564</v>
      </c>
      <c r="B8" s="181">
        <v>6010</v>
      </c>
      <c r="C8" s="182"/>
      <c r="D8" s="182"/>
      <c r="E8" s="182"/>
      <c r="F8" s="179">
        <f t="shared" si="0"/>
        <v>0</v>
      </c>
      <c r="G8" s="182"/>
      <c r="H8" s="182"/>
      <c r="I8" s="183"/>
      <c r="J8" s="183"/>
    </row>
    <row r="9" spans="1:10" ht="33.75" customHeight="1">
      <c r="A9" s="180"/>
      <c r="B9" s="181"/>
      <c r="C9" s="182"/>
      <c r="D9" s="182"/>
      <c r="E9" s="182"/>
      <c r="F9" s="179">
        <f t="shared" si="0"/>
        <v>0</v>
      </c>
      <c r="G9" s="182"/>
      <c r="H9" s="182"/>
      <c r="I9" s="183"/>
      <c r="J9" s="183"/>
    </row>
    <row r="10" spans="1:10" ht="30.75" customHeight="1">
      <c r="A10" s="68"/>
      <c r="B10" s="63"/>
      <c r="C10" s="179"/>
      <c r="D10" s="179"/>
      <c r="E10" s="179"/>
      <c r="F10" s="179">
        <f t="shared" si="0"/>
        <v>0</v>
      </c>
      <c r="G10" s="179"/>
      <c r="H10" s="179"/>
      <c r="I10" s="184"/>
      <c r="J10" s="184"/>
    </row>
    <row r="11" spans="1:10" ht="31.5" customHeight="1">
      <c r="A11" s="68"/>
      <c r="B11" s="63"/>
      <c r="C11" s="179"/>
      <c r="D11" s="179"/>
      <c r="E11" s="179"/>
      <c r="F11" s="179">
        <f t="shared" si="0"/>
        <v>0</v>
      </c>
      <c r="G11" s="179"/>
      <c r="H11" s="179"/>
      <c r="I11" s="184"/>
      <c r="J11" s="184"/>
    </row>
    <row r="12" spans="1:10" s="24" customFormat="1" ht="46.5" customHeight="1">
      <c r="A12" s="185" t="s">
        <v>565</v>
      </c>
      <c r="B12" s="106">
        <v>6020</v>
      </c>
      <c r="C12" s="182"/>
      <c r="D12" s="182"/>
      <c r="E12" s="182"/>
      <c r="F12" s="179">
        <f t="shared" si="0"/>
        <v>0</v>
      </c>
      <c r="G12" s="182"/>
      <c r="H12" s="182"/>
      <c r="I12" s="183"/>
      <c r="J12" s="183"/>
    </row>
    <row r="13" spans="1:10" ht="31.5" customHeight="1">
      <c r="A13" s="68"/>
      <c r="B13" s="63"/>
      <c r="C13" s="179"/>
      <c r="D13" s="179"/>
      <c r="E13" s="179"/>
      <c r="F13" s="179">
        <f t="shared" si="0"/>
        <v>0</v>
      </c>
      <c r="G13" s="179"/>
      <c r="H13" s="179"/>
      <c r="I13" s="184"/>
      <c r="J13" s="184"/>
    </row>
    <row r="14" spans="1:10" ht="27.75" customHeight="1">
      <c r="A14" s="68"/>
      <c r="B14" s="63"/>
      <c r="C14" s="179"/>
      <c r="D14" s="179"/>
      <c r="E14" s="179"/>
      <c r="F14" s="179">
        <f t="shared" si="0"/>
        <v>0</v>
      </c>
      <c r="G14" s="179"/>
      <c r="H14" s="179"/>
      <c r="I14" s="184"/>
      <c r="J14" s="184"/>
    </row>
    <row r="15" spans="1:10" ht="30.75" customHeight="1">
      <c r="A15" s="68"/>
      <c r="B15" s="63"/>
      <c r="C15" s="179"/>
      <c r="D15" s="179"/>
      <c r="E15" s="179"/>
      <c r="F15" s="179">
        <f t="shared" si="0"/>
        <v>0</v>
      </c>
      <c r="G15" s="179"/>
      <c r="H15" s="179"/>
      <c r="I15" s="184"/>
      <c r="J15" s="184"/>
    </row>
    <row r="16" spans="1:10">
      <c r="A16" s="75"/>
      <c r="B16" s="76"/>
      <c r="C16" s="77"/>
      <c r="D16" s="78"/>
      <c r="E16" s="78"/>
      <c r="F16" s="78"/>
      <c r="G16" s="78"/>
      <c r="H16" s="78"/>
    </row>
    <row r="17" spans="1:9" ht="26.25" customHeight="1">
      <c r="A17" s="79" t="s">
        <v>155</v>
      </c>
      <c r="B17" s="76"/>
      <c r="C17" s="202" t="s">
        <v>156</v>
      </c>
      <c r="D17" s="202"/>
      <c r="E17" s="80"/>
      <c r="F17" s="81"/>
      <c r="G17" s="203"/>
      <c r="H17" s="203"/>
      <c r="I17" s="203"/>
    </row>
    <row r="18" spans="1:9">
      <c r="A18" s="76" t="s">
        <v>157</v>
      </c>
      <c r="B18" s="83"/>
      <c r="C18" s="204" t="s">
        <v>275</v>
      </c>
      <c r="D18" s="204"/>
      <c r="E18" s="84"/>
      <c r="F18" s="83"/>
      <c r="G18" s="205" t="s">
        <v>159</v>
      </c>
      <c r="H18" s="205"/>
      <c r="I18" s="205"/>
    </row>
    <row r="19" spans="1:9">
      <c r="A19" s="25"/>
      <c r="C19" s="26"/>
      <c r="D19" s="27"/>
      <c r="E19" s="27"/>
      <c r="F19" s="27"/>
      <c r="G19" s="27"/>
      <c r="H19" s="27"/>
    </row>
    <row r="20" spans="1:9">
      <c r="A20" s="25"/>
      <c r="C20" s="26"/>
      <c r="D20" s="27"/>
      <c r="E20" s="27"/>
      <c r="F20" s="27"/>
      <c r="G20" s="27"/>
      <c r="H20" s="27"/>
    </row>
    <row r="21" spans="1:9">
      <c r="A21" s="25"/>
      <c r="C21" s="26"/>
      <c r="D21" s="27"/>
      <c r="E21" s="27"/>
      <c r="F21" s="27"/>
      <c r="G21" s="27"/>
      <c r="H21" s="27"/>
    </row>
    <row r="22" spans="1:9">
      <c r="A22" s="25"/>
      <c r="C22" s="26"/>
      <c r="D22" s="27"/>
      <c r="E22" s="27"/>
      <c r="F22" s="27"/>
      <c r="G22" s="27"/>
      <c r="H22" s="27"/>
    </row>
    <row r="23" spans="1:9">
      <c r="A23" s="25"/>
    </row>
    <row r="24" spans="1:9">
      <c r="A24" s="28"/>
    </row>
    <row r="25" spans="1:9">
      <c r="A25" s="28"/>
    </row>
    <row r="26" spans="1:9">
      <c r="A26" s="28"/>
    </row>
    <row r="27" spans="1:9">
      <c r="A27" s="28"/>
    </row>
    <row r="28" spans="1:9">
      <c r="A28" s="28"/>
    </row>
    <row r="29" spans="1:9">
      <c r="A29" s="28"/>
    </row>
    <row r="30" spans="1:9">
      <c r="A30" s="28"/>
    </row>
    <row r="31" spans="1:9">
      <c r="A31" s="28"/>
    </row>
    <row r="32" spans="1:9">
      <c r="A32" s="28"/>
    </row>
    <row r="33" spans="1:1">
      <c r="A33" s="28"/>
    </row>
    <row r="34" spans="1:1">
      <c r="A34" s="28"/>
    </row>
    <row r="35" spans="1:1">
      <c r="A35" s="28"/>
    </row>
    <row r="36" spans="1:1">
      <c r="A36" s="28"/>
    </row>
    <row r="37" spans="1:1">
      <c r="A37" s="28"/>
    </row>
    <row r="38" spans="1:1">
      <c r="A38" s="28"/>
    </row>
    <row r="39" spans="1:1">
      <c r="A39" s="28"/>
    </row>
    <row r="40" spans="1:1">
      <c r="A40" s="28"/>
    </row>
    <row r="41" spans="1:1">
      <c r="A41" s="28"/>
    </row>
    <row r="42" spans="1:1">
      <c r="A42" s="28"/>
    </row>
    <row r="43" spans="1:1">
      <c r="A43" s="28"/>
    </row>
    <row r="44" spans="1:1">
      <c r="A44" s="28"/>
    </row>
    <row r="45" spans="1:1">
      <c r="A45" s="28"/>
    </row>
    <row r="46" spans="1:1">
      <c r="A46" s="28"/>
    </row>
    <row r="47" spans="1:1">
      <c r="A47" s="28"/>
    </row>
    <row r="48" spans="1:1">
      <c r="A48" s="28"/>
    </row>
    <row r="49" spans="1:1">
      <c r="A49" s="28"/>
    </row>
    <row r="50" spans="1:1">
      <c r="A50" s="28"/>
    </row>
    <row r="51" spans="1:1">
      <c r="A51" s="28"/>
    </row>
    <row r="52" spans="1:1">
      <c r="A52" s="28"/>
    </row>
    <row r="53" spans="1:1">
      <c r="A53" s="28"/>
    </row>
    <row r="54" spans="1:1">
      <c r="A54" s="28"/>
    </row>
    <row r="55" spans="1:1">
      <c r="A55" s="28"/>
    </row>
    <row r="56" spans="1:1">
      <c r="A56" s="28"/>
    </row>
    <row r="57" spans="1:1">
      <c r="A57" s="28"/>
    </row>
    <row r="58" spans="1:1">
      <c r="A58" s="28"/>
    </row>
    <row r="59" spans="1:1">
      <c r="A59" s="28"/>
    </row>
    <row r="60" spans="1:1">
      <c r="A60" s="28"/>
    </row>
    <row r="61" spans="1:1">
      <c r="A61" s="28"/>
    </row>
    <row r="62" spans="1:1">
      <c r="A62" s="28"/>
    </row>
    <row r="63" spans="1:1">
      <c r="A63" s="28"/>
    </row>
    <row r="64" spans="1:1">
      <c r="A64" s="28"/>
    </row>
    <row r="65" spans="1:1">
      <c r="A65" s="28"/>
    </row>
    <row r="66" spans="1:1">
      <c r="A66" s="28"/>
    </row>
    <row r="67" spans="1:1">
      <c r="A67" s="28"/>
    </row>
    <row r="68" spans="1:1">
      <c r="A68" s="28"/>
    </row>
    <row r="69" spans="1:1">
      <c r="A69" s="28"/>
    </row>
    <row r="70" spans="1:1">
      <c r="A70" s="28"/>
    </row>
    <row r="71" spans="1:1">
      <c r="A71" s="28"/>
    </row>
    <row r="72" spans="1:1">
      <c r="A72" s="28"/>
    </row>
    <row r="73" spans="1:1">
      <c r="A73" s="28"/>
    </row>
    <row r="74" spans="1:1">
      <c r="A74" s="28"/>
    </row>
    <row r="75" spans="1:1">
      <c r="A75" s="28"/>
    </row>
    <row r="76" spans="1:1">
      <c r="A76" s="28"/>
    </row>
    <row r="77" spans="1:1">
      <c r="A77" s="28"/>
    </row>
    <row r="78" spans="1:1">
      <c r="A78" s="28"/>
    </row>
    <row r="79" spans="1:1">
      <c r="A79" s="28"/>
    </row>
    <row r="80" spans="1:1">
      <c r="A80" s="28"/>
    </row>
    <row r="81" spans="1:1">
      <c r="A81" s="28"/>
    </row>
    <row r="82" spans="1:1">
      <c r="A82" s="28"/>
    </row>
    <row r="83" spans="1:1">
      <c r="A83" s="28"/>
    </row>
    <row r="84" spans="1:1">
      <c r="A84" s="28"/>
    </row>
    <row r="85" spans="1:1">
      <c r="A85" s="28"/>
    </row>
    <row r="86" spans="1:1">
      <c r="A86" s="28"/>
    </row>
    <row r="87" spans="1:1">
      <c r="A87" s="28"/>
    </row>
    <row r="88" spans="1:1">
      <c r="A88" s="28"/>
    </row>
    <row r="89" spans="1:1">
      <c r="A89" s="28"/>
    </row>
    <row r="90" spans="1:1">
      <c r="A90" s="28"/>
    </row>
    <row r="91" spans="1:1">
      <c r="A91" s="28"/>
    </row>
    <row r="92" spans="1:1">
      <c r="A92" s="28"/>
    </row>
    <row r="93" spans="1:1">
      <c r="A93" s="28"/>
    </row>
    <row r="94" spans="1:1">
      <c r="A94" s="28"/>
    </row>
    <row r="95" spans="1:1">
      <c r="A95" s="28"/>
    </row>
    <row r="96" spans="1:1">
      <c r="A96" s="28"/>
    </row>
    <row r="97" spans="1:1">
      <c r="A97" s="28"/>
    </row>
    <row r="98" spans="1:1">
      <c r="A98" s="28"/>
    </row>
    <row r="99" spans="1:1">
      <c r="A99" s="28"/>
    </row>
    <row r="100" spans="1:1">
      <c r="A100" s="28"/>
    </row>
    <row r="101" spans="1:1">
      <c r="A101" s="28"/>
    </row>
    <row r="102" spans="1:1">
      <c r="A102" s="28"/>
    </row>
    <row r="103" spans="1:1">
      <c r="A103" s="28"/>
    </row>
    <row r="104" spans="1:1">
      <c r="A104" s="28"/>
    </row>
    <row r="105" spans="1:1">
      <c r="A105" s="28"/>
    </row>
    <row r="106" spans="1:1">
      <c r="A106" s="28"/>
    </row>
    <row r="107" spans="1:1">
      <c r="A107" s="28"/>
    </row>
    <row r="108" spans="1:1">
      <c r="A108" s="28"/>
    </row>
    <row r="109" spans="1:1">
      <c r="A109" s="28"/>
    </row>
    <row r="110" spans="1:1">
      <c r="A110" s="28"/>
    </row>
    <row r="111" spans="1:1">
      <c r="A111" s="28"/>
    </row>
    <row r="112" spans="1:1">
      <c r="A112" s="28"/>
    </row>
    <row r="113" spans="1:1">
      <c r="A113" s="28"/>
    </row>
    <row r="114" spans="1:1">
      <c r="A114" s="28"/>
    </row>
    <row r="115" spans="1:1">
      <c r="A115" s="28"/>
    </row>
    <row r="116" spans="1:1">
      <c r="A116" s="28"/>
    </row>
    <row r="117" spans="1:1">
      <c r="A117" s="28"/>
    </row>
    <row r="118" spans="1:1">
      <c r="A118" s="28"/>
    </row>
    <row r="119" spans="1:1">
      <c r="A119" s="28"/>
    </row>
    <row r="120" spans="1:1">
      <c r="A120" s="28"/>
    </row>
    <row r="121" spans="1:1">
      <c r="A121" s="28"/>
    </row>
    <row r="122" spans="1:1">
      <c r="A122" s="28"/>
    </row>
    <row r="123" spans="1:1">
      <c r="A123" s="28"/>
    </row>
    <row r="124" spans="1:1">
      <c r="A124" s="28"/>
    </row>
    <row r="125" spans="1:1">
      <c r="A125" s="28"/>
    </row>
    <row r="126" spans="1:1">
      <c r="A126" s="28"/>
    </row>
    <row r="127" spans="1:1">
      <c r="A127" s="28"/>
    </row>
    <row r="128" spans="1:1">
      <c r="A128" s="28"/>
    </row>
    <row r="129" spans="1:1">
      <c r="A129" s="28"/>
    </row>
    <row r="130" spans="1:1">
      <c r="A130" s="28"/>
    </row>
    <row r="131" spans="1:1">
      <c r="A131" s="28"/>
    </row>
    <row r="132" spans="1:1">
      <c r="A132" s="28"/>
    </row>
    <row r="133" spans="1:1">
      <c r="A133" s="28"/>
    </row>
    <row r="134" spans="1:1">
      <c r="A134" s="28"/>
    </row>
    <row r="135" spans="1:1">
      <c r="A135" s="28"/>
    </row>
    <row r="136" spans="1:1">
      <c r="A136" s="28"/>
    </row>
    <row r="137" spans="1:1">
      <c r="A137" s="28"/>
    </row>
    <row r="138" spans="1:1">
      <c r="A138" s="28"/>
    </row>
    <row r="139" spans="1:1">
      <c r="A139" s="28"/>
    </row>
    <row r="140" spans="1:1">
      <c r="A140" s="28"/>
    </row>
    <row r="141" spans="1:1">
      <c r="A141" s="28"/>
    </row>
    <row r="142" spans="1:1">
      <c r="A142" s="28"/>
    </row>
    <row r="143" spans="1:1">
      <c r="A143" s="28"/>
    </row>
    <row r="144" spans="1:1">
      <c r="A144" s="28"/>
    </row>
    <row r="145" spans="1:1">
      <c r="A145" s="28"/>
    </row>
    <row r="146" spans="1:1">
      <c r="A146" s="28"/>
    </row>
    <row r="147" spans="1:1">
      <c r="A147" s="28"/>
    </row>
    <row r="148" spans="1:1">
      <c r="A148" s="28"/>
    </row>
    <row r="149" spans="1:1">
      <c r="A149" s="28"/>
    </row>
    <row r="150" spans="1:1">
      <c r="A150" s="28"/>
    </row>
    <row r="151" spans="1:1">
      <c r="A151" s="28"/>
    </row>
    <row r="152" spans="1:1">
      <c r="A152" s="28"/>
    </row>
    <row r="153" spans="1:1">
      <c r="A153" s="28"/>
    </row>
    <row r="154" spans="1:1">
      <c r="A154" s="28"/>
    </row>
    <row r="155" spans="1:1">
      <c r="A155" s="28"/>
    </row>
    <row r="156" spans="1:1">
      <c r="A156" s="28"/>
    </row>
    <row r="157" spans="1:1">
      <c r="A157" s="28"/>
    </row>
    <row r="158" spans="1:1">
      <c r="A158" s="28"/>
    </row>
    <row r="159" spans="1:1">
      <c r="A159" s="28"/>
    </row>
    <row r="160" spans="1:1">
      <c r="A160" s="28"/>
    </row>
    <row r="161" spans="1:1">
      <c r="A161" s="28"/>
    </row>
    <row r="162" spans="1:1">
      <c r="A162" s="28"/>
    </row>
    <row r="163" spans="1:1">
      <c r="A163" s="28"/>
    </row>
    <row r="164" spans="1:1">
      <c r="A164" s="28"/>
    </row>
    <row r="165" spans="1:1">
      <c r="A165" s="28"/>
    </row>
    <row r="166" spans="1:1">
      <c r="A166" s="28"/>
    </row>
    <row r="167" spans="1:1">
      <c r="A167" s="28"/>
    </row>
    <row r="168" spans="1:1">
      <c r="A168" s="28"/>
    </row>
    <row r="169" spans="1:1">
      <c r="A169" s="28"/>
    </row>
    <row r="170" spans="1:1">
      <c r="A170" s="28"/>
    </row>
    <row r="171" spans="1:1">
      <c r="A171" s="28"/>
    </row>
    <row r="172" spans="1:1">
      <c r="A172" s="28"/>
    </row>
    <row r="173" spans="1:1">
      <c r="A173" s="28"/>
    </row>
    <row r="174" spans="1:1">
      <c r="A174" s="28"/>
    </row>
    <row r="175" spans="1:1">
      <c r="A175" s="28"/>
    </row>
    <row r="176" spans="1:1">
      <c r="A176" s="28"/>
    </row>
    <row r="177" spans="1:1">
      <c r="A177" s="28"/>
    </row>
    <row r="178" spans="1:1">
      <c r="A178" s="28"/>
    </row>
    <row r="179" spans="1:1">
      <c r="A179" s="28"/>
    </row>
    <row r="180" spans="1:1">
      <c r="A180" s="28"/>
    </row>
    <row r="181" spans="1:1">
      <c r="A181" s="28"/>
    </row>
    <row r="182" spans="1:1">
      <c r="A182" s="28"/>
    </row>
    <row r="183" spans="1:1">
      <c r="A183" s="28"/>
    </row>
    <row r="184" spans="1:1">
      <c r="A184" s="28"/>
    </row>
    <row r="185" spans="1:1">
      <c r="A185" s="28"/>
    </row>
    <row r="186" spans="1:1">
      <c r="A186" s="28"/>
    </row>
    <row r="187" spans="1:1">
      <c r="A187" s="28"/>
    </row>
    <row r="188" spans="1:1">
      <c r="A188" s="28"/>
    </row>
    <row r="189" spans="1:1">
      <c r="A189" s="28"/>
    </row>
    <row r="190" spans="1:1">
      <c r="A190" s="28"/>
    </row>
  </sheetData>
  <mergeCells count="12">
    <mergeCell ref="C17:D17"/>
    <mergeCell ref="G17:I17"/>
    <mergeCell ref="C18:D18"/>
    <mergeCell ref="G18:I18"/>
    <mergeCell ref="A2:H2"/>
    <mergeCell ref="A4:A5"/>
    <mergeCell ref="B4:B5"/>
    <mergeCell ref="C4:C5"/>
    <mergeCell ref="D4:D5"/>
    <mergeCell ref="E4:E5"/>
    <mergeCell ref="F4:F5"/>
    <mergeCell ref="G4:J4"/>
  </mergeCells>
  <pageMargins left="0.23611111111111099" right="0.15763888888888899" top="0.196527777777778" bottom="0.196527777777778" header="0.511811023622047" footer="0.511811023622047"/>
  <pageSetup paperSize="9" scale="8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324"/>
  <sheetViews>
    <sheetView tabSelected="1" zoomScale="70" zoomScaleNormal="70" workbookViewId="0">
      <selection activeCell="E86" sqref="E86"/>
    </sheetView>
  </sheetViews>
  <sheetFormatPr defaultColWidth="9.140625" defaultRowHeight="20.25"/>
  <cols>
    <col min="1" max="1" width="95.5703125" style="351" customWidth="1"/>
    <col min="2" max="2" width="14.85546875" style="352" customWidth="1"/>
    <col min="3" max="3" width="18.140625" style="352" customWidth="1"/>
    <col min="4" max="4" width="18" style="352" customWidth="1"/>
    <col min="5" max="5" width="18.5703125" style="352" customWidth="1"/>
    <col min="6" max="6" width="19.140625" style="351" customWidth="1"/>
    <col min="7" max="7" width="18" style="351" customWidth="1"/>
    <col min="8" max="8" width="18.42578125" style="351" customWidth="1"/>
    <col min="9" max="9" width="19" style="351" customWidth="1"/>
    <col min="10" max="10" width="18.140625" style="351" customWidth="1"/>
    <col min="11" max="11" width="29.5703125" style="351" customWidth="1"/>
    <col min="12" max="19" width="9.140625" style="351"/>
    <col min="20" max="20" width="10.42578125" style="351" customWidth="1"/>
    <col min="21" max="1024" width="9.140625" style="351"/>
    <col min="1025" max="16384" width="9.140625" style="261"/>
  </cols>
  <sheetData>
    <row r="1" spans="1:23">
      <c r="K1" s="353" t="s">
        <v>160</v>
      </c>
    </row>
    <row r="2" spans="1:23" ht="22.5" customHeight="1">
      <c r="A2" s="354" t="s">
        <v>161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</row>
    <row r="3" spans="1:23" ht="26.25" customHeight="1">
      <c r="A3" s="355"/>
      <c r="B3" s="356"/>
      <c r="C3" s="355"/>
      <c r="D3" s="355"/>
      <c r="E3" s="356"/>
      <c r="F3" s="355"/>
      <c r="G3" s="355"/>
      <c r="H3" s="355"/>
      <c r="I3" s="355"/>
      <c r="J3" s="357" t="s">
        <v>162</v>
      </c>
    </row>
    <row r="4" spans="1:23" ht="36" customHeight="1">
      <c r="A4" s="358" t="s">
        <v>52</v>
      </c>
      <c r="B4" s="359" t="s">
        <v>53</v>
      </c>
      <c r="C4" s="359" t="s">
        <v>163</v>
      </c>
      <c r="D4" s="359" t="s">
        <v>164</v>
      </c>
      <c r="E4" s="360" t="s">
        <v>56</v>
      </c>
      <c r="F4" s="359" t="s">
        <v>165</v>
      </c>
      <c r="G4" s="359" t="s">
        <v>166</v>
      </c>
      <c r="H4" s="359"/>
      <c r="I4" s="359"/>
      <c r="J4" s="359"/>
      <c r="K4" s="359" t="s">
        <v>167</v>
      </c>
    </row>
    <row r="5" spans="1:23" ht="72" customHeight="1">
      <c r="A5" s="358"/>
      <c r="B5" s="359"/>
      <c r="C5" s="359"/>
      <c r="D5" s="359"/>
      <c r="E5" s="360"/>
      <c r="F5" s="359"/>
      <c r="G5" s="361" t="s">
        <v>168</v>
      </c>
      <c r="H5" s="361" t="s">
        <v>169</v>
      </c>
      <c r="I5" s="361" t="s">
        <v>170</v>
      </c>
      <c r="J5" s="361" t="s">
        <v>171</v>
      </c>
      <c r="K5" s="359"/>
    </row>
    <row r="6" spans="1:23" ht="30.75" customHeight="1">
      <c r="A6" s="314">
        <v>1</v>
      </c>
      <c r="B6" s="315">
        <v>2</v>
      </c>
      <c r="C6" s="315">
        <v>3</v>
      </c>
      <c r="D6" s="315">
        <v>4</v>
      </c>
      <c r="E6" s="315">
        <v>5</v>
      </c>
      <c r="F6" s="315">
        <v>6</v>
      </c>
      <c r="G6" s="315">
        <v>7</v>
      </c>
      <c r="H6" s="315">
        <v>8</v>
      </c>
      <c r="I6" s="315">
        <v>9</v>
      </c>
      <c r="J6" s="315">
        <v>10</v>
      </c>
      <c r="K6" s="315">
        <v>11</v>
      </c>
    </row>
    <row r="7" spans="1:23" s="363" customFormat="1" ht="33" customHeight="1">
      <c r="A7" s="362" t="s">
        <v>172</v>
      </c>
      <c r="B7" s="362"/>
      <c r="C7" s="362"/>
      <c r="D7" s="362"/>
      <c r="E7" s="362"/>
      <c r="F7" s="362"/>
      <c r="G7" s="362"/>
      <c r="H7" s="362"/>
      <c r="I7" s="362"/>
      <c r="J7" s="362"/>
      <c r="K7" s="362"/>
    </row>
    <row r="8" spans="1:23" s="363" customFormat="1" ht="29.25" customHeight="1">
      <c r="A8" s="364" t="s">
        <v>63</v>
      </c>
      <c r="B8" s="365">
        <v>1000</v>
      </c>
      <c r="C8" s="366">
        <v>11180</v>
      </c>
      <c r="D8" s="367">
        <v>25700</v>
      </c>
      <c r="E8" s="367">
        <v>16000</v>
      </c>
      <c r="F8" s="367">
        <f t="shared" ref="F8:F17" si="0">SUM(G8:J8)</f>
        <v>17088</v>
      </c>
      <c r="G8" s="367">
        <v>4312</v>
      </c>
      <c r="H8" s="367">
        <v>186</v>
      </c>
      <c r="I8" s="367">
        <v>3108</v>
      </c>
      <c r="J8" s="367">
        <v>9482</v>
      </c>
      <c r="K8" s="368"/>
    </row>
    <row r="9" spans="1:23" s="363" customFormat="1" ht="29.25" customHeight="1">
      <c r="A9" s="364" t="s">
        <v>64</v>
      </c>
      <c r="B9" s="365">
        <v>1010</v>
      </c>
      <c r="C9" s="366">
        <f>SUM(C10:C17)</f>
        <v>-10438</v>
      </c>
      <c r="D9" s="366">
        <f>SUM(D10:D17)</f>
        <v>-23835</v>
      </c>
      <c r="E9" s="366">
        <f>SUM(E10:E17)</f>
        <v>-14946</v>
      </c>
      <c r="F9" s="366">
        <f t="shared" si="0"/>
        <v>-16720</v>
      </c>
      <c r="G9" s="366">
        <f>SUM(G10:G17)</f>
        <v>-4378</v>
      </c>
      <c r="H9" s="366">
        <f>SUM(H10:H17)</f>
        <v>-771</v>
      </c>
      <c r="I9" s="366">
        <f>SUM(I10:I17)</f>
        <v>-3294</v>
      </c>
      <c r="J9" s="366">
        <f>SUM(J10:J17)</f>
        <v>-8277</v>
      </c>
      <c r="K9" s="368"/>
    </row>
    <row r="10" spans="1:23" s="372" customFormat="1" ht="30.75" customHeight="1">
      <c r="A10" s="369" t="s">
        <v>173</v>
      </c>
      <c r="B10" s="315">
        <v>1011</v>
      </c>
      <c r="C10" s="370">
        <v>-5698</v>
      </c>
      <c r="D10" s="370">
        <v>-10960</v>
      </c>
      <c r="E10" s="370">
        <v>-8101</v>
      </c>
      <c r="F10" s="370">
        <f t="shared" si="0"/>
        <v>-7238</v>
      </c>
      <c r="G10" s="370">
        <v>-2018</v>
      </c>
      <c r="H10" s="370">
        <v>0</v>
      </c>
      <c r="I10" s="370">
        <f>-1367-239</f>
        <v>-1606</v>
      </c>
      <c r="J10" s="370">
        <f>-3808+194</f>
        <v>-3614</v>
      </c>
      <c r="K10" s="371"/>
    </row>
    <row r="11" spans="1:23" s="372" customFormat="1" ht="30.75" customHeight="1">
      <c r="A11" s="369" t="s">
        <v>174</v>
      </c>
      <c r="B11" s="315">
        <v>1012</v>
      </c>
      <c r="C11" s="370"/>
      <c r="D11" s="370"/>
      <c r="E11" s="370"/>
      <c r="F11" s="370">
        <f t="shared" si="0"/>
        <v>0</v>
      </c>
      <c r="G11" s="370"/>
      <c r="H11" s="370"/>
      <c r="I11" s="370"/>
      <c r="J11" s="370"/>
      <c r="K11" s="371"/>
    </row>
    <row r="12" spans="1:23" s="372" customFormat="1" ht="30.75" customHeight="1">
      <c r="A12" s="369" t="s">
        <v>175</v>
      </c>
      <c r="B12" s="315">
        <v>1013</v>
      </c>
      <c r="C12" s="370">
        <v>-100</v>
      </c>
      <c r="D12" s="370">
        <v>-295</v>
      </c>
      <c r="E12" s="370">
        <v>-181</v>
      </c>
      <c r="F12" s="370">
        <f t="shared" si="0"/>
        <v>-380</v>
      </c>
      <c r="G12" s="370">
        <v>-133</v>
      </c>
      <c r="H12" s="370">
        <v>-17</v>
      </c>
      <c r="I12" s="370">
        <v>-62</v>
      </c>
      <c r="J12" s="370">
        <v>-168</v>
      </c>
      <c r="K12" s="371"/>
    </row>
    <row r="13" spans="1:23" s="372" customFormat="1" ht="30.75" customHeight="1">
      <c r="A13" s="369" t="s">
        <v>148</v>
      </c>
      <c r="B13" s="315">
        <v>1014</v>
      </c>
      <c r="C13" s="370">
        <v>-3266</v>
      </c>
      <c r="D13" s="370">
        <v>-9800</v>
      </c>
      <c r="E13" s="370">
        <v>-5055</v>
      </c>
      <c r="F13" s="370">
        <f t="shared" si="0"/>
        <v>-7055</v>
      </c>
      <c r="G13" s="370">
        <v>-1689</v>
      </c>
      <c r="H13" s="370">
        <v>-529</v>
      </c>
      <c r="I13" s="370">
        <f>-1315+13</f>
        <v>-1302</v>
      </c>
      <c r="J13" s="370">
        <v>-3535</v>
      </c>
      <c r="K13" s="371"/>
    </row>
    <row r="14" spans="1:23" s="372" customFormat="1" ht="30.75" customHeight="1">
      <c r="A14" s="369" t="s">
        <v>176</v>
      </c>
      <c r="B14" s="315">
        <v>1015</v>
      </c>
      <c r="C14" s="370">
        <v>-889</v>
      </c>
      <c r="D14" s="370">
        <v>-2156</v>
      </c>
      <c r="E14" s="370">
        <v>-1112</v>
      </c>
      <c r="F14" s="370">
        <f t="shared" si="0"/>
        <v>-1569</v>
      </c>
      <c r="G14" s="370">
        <v>-390</v>
      </c>
      <c r="H14" s="370">
        <v>-141</v>
      </c>
      <c r="I14" s="370">
        <f>-290+29</f>
        <v>-261</v>
      </c>
      <c r="J14" s="370">
        <v>-777</v>
      </c>
      <c r="K14" s="371"/>
      <c r="P14" s="373"/>
      <c r="Q14" s="373"/>
      <c r="R14" s="373"/>
      <c r="S14" s="373"/>
      <c r="T14" s="373"/>
      <c r="U14" s="373"/>
      <c r="V14" s="373"/>
      <c r="W14" s="373"/>
    </row>
    <row r="15" spans="1:23" s="372" customFormat="1" ht="57.75" customHeight="1">
      <c r="A15" s="369" t="s">
        <v>177</v>
      </c>
      <c r="B15" s="315">
        <v>1016</v>
      </c>
      <c r="C15" s="370"/>
      <c r="D15" s="370"/>
      <c r="E15" s="370"/>
      <c r="F15" s="370">
        <f t="shared" si="0"/>
        <v>0</v>
      </c>
      <c r="G15" s="370"/>
      <c r="H15" s="370"/>
      <c r="I15" s="370"/>
      <c r="J15" s="374"/>
      <c r="K15" s="371"/>
    </row>
    <row r="16" spans="1:23" s="372" customFormat="1" ht="30.75" customHeight="1">
      <c r="A16" s="369" t="s">
        <v>178</v>
      </c>
      <c r="B16" s="315">
        <v>1017</v>
      </c>
      <c r="C16" s="370">
        <v>-222</v>
      </c>
      <c r="D16" s="370">
        <v>-200</v>
      </c>
      <c r="E16" s="370">
        <v>-165</v>
      </c>
      <c r="F16" s="370">
        <f t="shared" si="0"/>
        <v>-150</v>
      </c>
      <c r="G16" s="370">
        <v>-42</v>
      </c>
      <c r="H16" s="370">
        <v>-49</v>
      </c>
      <c r="I16" s="370">
        <v>-14</v>
      </c>
      <c r="J16" s="374">
        <v>-45</v>
      </c>
      <c r="K16" s="371"/>
    </row>
    <row r="17" spans="1:23" s="372" customFormat="1" ht="30.75" customHeight="1">
      <c r="A17" s="369" t="s">
        <v>179</v>
      </c>
      <c r="B17" s="315">
        <v>1018</v>
      </c>
      <c r="C17" s="370">
        <v>-263</v>
      </c>
      <c r="D17" s="370">
        <v>-424</v>
      </c>
      <c r="E17" s="370">
        <v>-332</v>
      </c>
      <c r="F17" s="370">
        <f t="shared" si="0"/>
        <v>-328</v>
      </c>
      <c r="G17" s="370">
        <f>-'Розшифровка до Формування '!G7</f>
        <v>-106</v>
      </c>
      <c r="H17" s="370">
        <f>-'Розшифровка до Формування '!H7</f>
        <v>-35</v>
      </c>
      <c r="I17" s="370">
        <f>-'Розшифровка до Формування '!I7</f>
        <v>-49</v>
      </c>
      <c r="J17" s="374">
        <f>-'Розшифровка до Формування '!J7</f>
        <v>-138</v>
      </c>
      <c r="K17" s="371"/>
    </row>
    <row r="18" spans="1:23" s="363" customFormat="1" ht="29.25" customHeight="1">
      <c r="A18" s="364" t="s">
        <v>180</v>
      </c>
      <c r="B18" s="365">
        <v>1020</v>
      </c>
      <c r="C18" s="366">
        <f t="shared" ref="C18:J18" si="1">SUM(C8,C9)</f>
        <v>742</v>
      </c>
      <c r="D18" s="375">
        <f t="shared" si="1"/>
        <v>1865</v>
      </c>
      <c r="E18" s="375">
        <f t="shared" si="1"/>
        <v>1054</v>
      </c>
      <c r="F18" s="375">
        <f t="shared" si="1"/>
        <v>368</v>
      </c>
      <c r="G18" s="375">
        <f t="shared" si="1"/>
        <v>-66</v>
      </c>
      <c r="H18" s="375">
        <f t="shared" si="1"/>
        <v>-585</v>
      </c>
      <c r="I18" s="376">
        <f t="shared" si="1"/>
        <v>-186</v>
      </c>
      <c r="J18" s="376">
        <f t="shared" si="1"/>
        <v>1205</v>
      </c>
      <c r="K18" s="368"/>
    </row>
    <row r="19" spans="1:23" s="372" customFormat="1" ht="30.75" customHeight="1">
      <c r="A19" s="364" t="s">
        <v>181</v>
      </c>
      <c r="B19" s="377">
        <v>1030</v>
      </c>
      <c r="C19" s="366">
        <f>SUM(C20:C37,C39)</f>
        <v>-1079</v>
      </c>
      <c r="D19" s="375">
        <f>SUM(D20:D37,D39)</f>
        <v>-1712</v>
      </c>
      <c r="E19" s="375">
        <f>SUM(E20:E37,E39)</f>
        <v>-1054</v>
      </c>
      <c r="F19" s="375">
        <f t="shared" ref="F19:F47" si="2">SUM(G19:J19)</f>
        <v>-1350</v>
      </c>
      <c r="G19" s="375">
        <f>SUM(G20:G37,G39)</f>
        <v>-326</v>
      </c>
      <c r="H19" s="375">
        <f>SUM(H20:H37,H39)</f>
        <v>-203</v>
      </c>
      <c r="I19" s="376">
        <f>SUM(I20:I37,I39)</f>
        <v>-233</v>
      </c>
      <c r="J19" s="376">
        <f>SUM(J20:J37,J39)</f>
        <v>-588</v>
      </c>
      <c r="K19" s="368"/>
    </row>
    <row r="20" spans="1:23" s="372" customFormat="1" ht="30.75" customHeight="1">
      <c r="A20" s="369" t="s">
        <v>182</v>
      </c>
      <c r="B20" s="315">
        <v>1031</v>
      </c>
      <c r="C20" s="370">
        <v>-101</v>
      </c>
      <c r="D20" s="370">
        <v>-80</v>
      </c>
      <c r="E20" s="370">
        <v>-50</v>
      </c>
      <c r="F20" s="378">
        <f>SUM(G20:J20)</f>
        <v>-75</v>
      </c>
      <c r="G20" s="370">
        <v>-16</v>
      </c>
      <c r="H20" s="370">
        <v>-24</v>
      </c>
      <c r="I20" s="370">
        <v>-15</v>
      </c>
      <c r="J20" s="370">
        <v>-20</v>
      </c>
      <c r="K20" s="371"/>
    </row>
    <row r="21" spans="1:23" s="372" customFormat="1" ht="30.75" customHeight="1">
      <c r="A21" s="369" t="s">
        <v>183</v>
      </c>
      <c r="B21" s="315">
        <v>1032</v>
      </c>
      <c r="C21" s="370">
        <v>0</v>
      </c>
      <c r="D21" s="370">
        <v>0</v>
      </c>
      <c r="E21" s="370">
        <v>0</v>
      </c>
      <c r="F21" s="378">
        <f t="shared" ref="F21:F39" si="3">SUM(G21:J21)</f>
        <v>0</v>
      </c>
      <c r="G21" s="370">
        <v>0</v>
      </c>
      <c r="H21" s="370">
        <v>0</v>
      </c>
      <c r="I21" s="370">
        <v>0</v>
      </c>
      <c r="J21" s="370">
        <v>0</v>
      </c>
      <c r="K21" s="371"/>
    </row>
    <row r="22" spans="1:23" s="372" customFormat="1" ht="30.75" customHeight="1">
      <c r="A22" s="369" t="s">
        <v>184</v>
      </c>
      <c r="B22" s="315">
        <v>1033</v>
      </c>
      <c r="C22" s="370">
        <v>0</v>
      </c>
      <c r="D22" s="370">
        <v>0</v>
      </c>
      <c r="E22" s="370">
        <v>0</v>
      </c>
      <c r="F22" s="378">
        <f t="shared" si="3"/>
        <v>0</v>
      </c>
      <c r="G22" s="370">
        <v>0</v>
      </c>
      <c r="H22" s="370">
        <v>0</v>
      </c>
      <c r="I22" s="370">
        <v>0</v>
      </c>
      <c r="J22" s="370">
        <v>0</v>
      </c>
      <c r="K22" s="371"/>
    </row>
    <row r="23" spans="1:23" s="372" customFormat="1" ht="30.75" customHeight="1">
      <c r="A23" s="369" t="s">
        <v>185</v>
      </c>
      <c r="B23" s="315">
        <v>1034</v>
      </c>
      <c r="C23" s="370">
        <v>0</v>
      </c>
      <c r="D23" s="370">
        <v>0</v>
      </c>
      <c r="E23" s="370">
        <v>0</v>
      </c>
      <c r="F23" s="378">
        <f t="shared" si="3"/>
        <v>0</v>
      </c>
      <c r="G23" s="370">
        <v>0</v>
      </c>
      <c r="H23" s="370">
        <v>0</v>
      </c>
      <c r="I23" s="370">
        <v>0</v>
      </c>
      <c r="J23" s="370">
        <v>0</v>
      </c>
      <c r="K23" s="371"/>
    </row>
    <row r="24" spans="1:23" s="372" customFormat="1" ht="30.75" customHeight="1">
      <c r="A24" s="369" t="s">
        <v>186</v>
      </c>
      <c r="B24" s="315">
        <v>1035</v>
      </c>
      <c r="C24" s="370">
        <v>-6</v>
      </c>
      <c r="D24" s="370">
        <v>-8</v>
      </c>
      <c r="E24" s="370">
        <v>-12</v>
      </c>
      <c r="F24" s="378">
        <f t="shared" si="3"/>
        <v>-14</v>
      </c>
      <c r="G24" s="370">
        <v>-3</v>
      </c>
      <c r="H24" s="370">
        <v>-3</v>
      </c>
      <c r="I24" s="370">
        <v>-4</v>
      </c>
      <c r="J24" s="370">
        <v>-4</v>
      </c>
      <c r="K24" s="371"/>
    </row>
    <row r="25" spans="1:23" s="372" customFormat="1" ht="30.75" customHeight="1">
      <c r="A25" s="369" t="s">
        <v>187</v>
      </c>
      <c r="B25" s="315">
        <v>1036</v>
      </c>
      <c r="C25" s="370">
        <v>-644</v>
      </c>
      <c r="D25" s="370">
        <v>-1220</v>
      </c>
      <c r="E25" s="370">
        <v>-750</v>
      </c>
      <c r="F25" s="378">
        <f t="shared" si="3"/>
        <v>-949</v>
      </c>
      <c r="G25" s="370">
        <v>-220</v>
      </c>
      <c r="H25" s="370">
        <v>-126</v>
      </c>
      <c r="I25" s="370">
        <v>-163</v>
      </c>
      <c r="J25" s="370">
        <v>-440</v>
      </c>
      <c r="K25" s="371"/>
    </row>
    <row r="26" spans="1:23" s="372" customFormat="1" ht="30.75" customHeight="1">
      <c r="A26" s="369" t="s">
        <v>188</v>
      </c>
      <c r="B26" s="315">
        <v>1037</v>
      </c>
      <c r="C26" s="370">
        <v>-144</v>
      </c>
      <c r="D26" s="370">
        <v>-268</v>
      </c>
      <c r="E26" s="370">
        <v>-165</v>
      </c>
      <c r="F26" s="378">
        <f t="shared" si="3"/>
        <v>-211</v>
      </c>
      <c r="G26" s="370">
        <v>-49</v>
      </c>
      <c r="H26" s="370">
        <v>-29</v>
      </c>
      <c r="I26" s="370">
        <v>-36</v>
      </c>
      <c r="J26" s="370">
        <v>-97</v>
      </c>
      <c r="K26" s="371"/>
      <c r="P26" s="379"/>
      <c r="Q26" s="379"/>
      <c r="R26" s="379"/>
      <c r="S26" s="379"/>
      <c r="T26" s="379"/>
      <c r="U26" s="379"/>
      <c r="V26" s="379"/>
      <c r="W26" s="379"/>
    </row>
    <row r="27" spans="1:23" s="372" customFormat="1" ht="47.25" customHeight="1">
      <c r="A27" s="369" t="s">
        <v>189</v>
      </c>
      <c r="B27" s="314">
        <v>1038</v>
      </c>
      <c r="C27" s="370">
        <v>-14</v>
      </c>
      <c r="D27" s="370">
        <v>-10</v>
      </c>
      <c r="E27" s="370">
        <v>-7</v>
      </c>
      <c r="F27" s="378">
        <f t="shared" si="3"/>
        <v>-4</v>
      </c>
      <c r="G27" s="370">
        <v>-2</v>
      </c>
      <c r="H27" s="370">
        <v>0</v>
      </c>
      <c r="I27" s="370">
        <v>-1</v>
      </c>
      <c r="J27" s="370">
        <v>-1</v>
      </c>
      <c r="K27" s="371"/>
    </row>
    <row r="28" spans="1:23" s="372" customFormat="1" ht="51" customHeight="1">
      <c r="A28" s="369" t="s">
        <v>190</v>
      </c>
      <c r="B28" s="314">
        <v>1039</v>
      </c>
      <c r="C28" s="370">
        <v>0</v>
      </c>
      <c r="D28" s="370">
        <v>0</v>
      </c>
      <c r="E28" s="370">
        <v>0</v>
      </c>
      <c r="F28" s="378">
        <f t="shared" si="3"/>
        <v>0</v>
      </c>
      <c r="G28" s="370">
        <v>0</v>
      </c>
      <c r="H28" s="370">
        <v>0</v>
      </c>
      <c r="I28" s="370">
        <v>0</v>
      </c>
      <c r="J28" s="370">
        <v>0</v>
      </c>
      <c r="K28" s="371"/>
    </row>
    <row r="29" spans="1:23" s="372" customFormat="1" ht="30.75" customHeight="1">
      <c r="A29" s="369" t="s">
        <v>191</v>
      </c>
      <c r="B29" s="315">
        <v>1040</v>
      </c>
      <c r="C29" s="370">
        <v>-2</v>
      </c>
      <c r="D29" s="370">
        <v>-2</v>
      </c>
      <c r="E29" s="370">
        <v>0</v>
      </c>
      <c r="F29" s="378">
        <f t="shared" si="3"/>
        <v>-1</v>
      </c>
      <c r="G29" s="370">
        <v>0</v>
      </c>
      <c r="H29" s="370">
        <v>0</v>
      </c>
      <c r="I29" s="370">
        <v>-1</v>
      </c>
      <c r="J29" s="370">
        <v>0</v>
      </c>
      <c r="K29" s="371"/>
    </row>
    <row r="30" spans="1:23" s="372" customFormat="1" ht="30.75" customHeight="1">
      <c r="A30" s="369" t="s">
        <v>192</v>
      </c>
      <c r="B30" s="315">
        <v>1041</v>
      </c>
      <c r="C30" s="370">
        <v>0</v>
      </c>
      <c r="D30" s="370">
        <v>0</v>
      </c>
      <c r="E30" s="370">
        <v>0</v>
      </c>
      <c r="F30" s="378">
        <f t="shared" si="3"/>
        <v>0</v>
      </c>
      <c r="G30" s="370">
        <v>0</v>
      </c>
      <c r="H30" s="370">
        <v>0</v>
      </c>
      <c r="I30" s="370">
        <v>0</v>
      </c>
      <c r="J30" s="370">
        <v>0</v>
      </c>
      <c r="K30" s="371"/>
    </row>
    <row r="31" spans="1:23" s="372" customFormat="1" ht="30.75" customHeight="1">
      <c r="A31" s="369" t="s">
        <v>193</v>
      </c>
      <c r="B31" s="315">
        <v>1042</v>
      </c>
      <c r="C31" s="370">
        <v>0</v>
      </c>
      <c r="D31" s="370">
        <v>-4</v>
      </c>
      <c r="E31" s="370">
        <v>-1</v>
      </c>
      <c r="F31" s="378">
        <f t="shared" si="3"/>
        <v>0</v>
      </c>
      <c r="G31" s="370">
        <v>0</v>
      </c>
      <c r="H31" s="370">
        <v>0</v>
      </c>
      <c r="I31" s="370">
        <v>0</v>
      </c>
      <c r="J31" s="370">
        <v>0</v>
      </c>
      <c r="K31" s="371"/>
    </row>
    <row r="32" spans="1:23" s="372" customFormat="1" ht="30.75" customHeight="1">
      <c r="A32" s="369" t="s">
        <v>194</v>
      </c>
      <c r="B32" s="315">
        <v>1043</v>
      </c>
      <c r="C32" s="370">
        <v>0</v>
      </c>
      <c r="D32" s="370">
        <v>-10</v>
      </c>
      <c r="E32" s="370">
        <v>-1</v>
      </c>
      <c r="F32" s="378">
        <f t="shared" si="3"/>
        <v>-2</v>
      </c>
      <c r="G32" s="370">
        <v>0</v>
      </c>
      <c r="H32" s="370">
        <v>0</v>
      </c>
      <c r="I32" s="370">
        <v>-1</v>
      </c>
      <c r="J32" s="370">
        <v>-1</v>
      </c>
      <c r="K32" s="371"/>
    </row>
    <row r="33" spans="1:11" s="372" customFormat="1" ht="30.75" customHeight="1">
      <c r="A33" s="369" t="s">
        <v>195</v>
      </c>
      <c r="B33" s="315">
        <v>1044</v>
      </c>
      <c r="C33" s="370">
        <v>0</v>
      </c>
      <c r="D33" s="370">
        <v>0</v>
      </c>
      <c r="E33" s="370">
        <v>0</v>
      </c>
      <c r="F33" s="378">
        <f t="shared" si="3"/>
        <v>0</v>
      </c>
      <c r="G33" s="370">
        <v>0</v>
      </c>
      <c r="H33" s="370">
        <v>0</v>
      </c>
      <c r="I33" s="370">
        <v>0</v>
      </c>
      <c r="J33" s="370">
        <v>0</v>
      </c>
      <c r="K33" s="371"/>
    </row>
    <row r="34" spans="1:11" s="372" customFormat="1" ht="30.75" customHeight="1">
      <c r="A34" s="369" t="s">
        <v>196</v>
      </c>
      <c r="B34" s="315">
        <v>1045</v>
      </c>
      <c r="C34" s="370">
        <v>-2</v>
      </c>
      <c r="D34" s="370">
        <v>0</v>
      </c>
      <c r="E34" s="370">
        <v>0</v>
      </c>
      <c r="F34" s="378">
        <f t="shared" si="3"/>
        <v>0</v>
      </c>
      <c r="G34" s="370">
        <v>0</v>
      </c>
      <c r="H34" s="370">
        <v>0</v>
      </c>
      <c r="I34" s="370">
        <v>0</v>
      </c>
      <c r="J34" s="370">
        <v>0</v>
      </c>
      <c r="K34" s="371"/>
    </row>
    <row r="35" spans="1:11" s="372" customFormat="1" ht="30.75" customHeight="1">
      <c r="A35" s="369" t="s">
        <v>197</v>
      </c>
      <c r="B35" s="315">
        <v>1046</v>
      </c>
      <c r="C35" s="370">
        <v>0</v>
      </c>
      <c r="D35" s="370">
        <v>0</v>
      </c>
      <c r="E35" s="370">
        <v>-1</v>
      </c>
      <c r="F35" s="378">
        <f t="shared" si="3"/>
        <v>0</v>
      </c>
      <c r="G35" s="370">
        <v>0</v>
      </c>
      <c r="H35" s="370">
        <v>0</v>
      </c>
      <c r="I35" s="370">
        <v>0</v>
      </c>
      <c r="J35" s="370">
        <v>0</v>
      </c>
      <c r="K35" s="371"/>
    </row>
    <row r="36" spans="1:11" s="372" customFormat="1" ht="30.75" customHeight="1">
      <c r="A36" s="369" t="s">
        <v>198</v>
      </c>
      <c r="B36" s="315">
        <v>1047</v>
      </c>
      <c r="C36" s="370">
        <v>0</v>
      </c>
      <c r="D36" s="370">
        <v>-5</v>
      </c>
      <c r="E36" s="370">
        <v>0</v>
      </c>
      <c r="F36" s="378">
        <f t="shared" si="3"/>
        <v>0</v>
      </c>
      <c r="G36" s="370">
        <v>0</v>
      </c>
      <c r="H36" s="370">
        <v>0</v>
      </c>
      <c r="I36" s="370">
        <v>0</v>
      </c>
      <c r="J36" s="370">
        <v>0</v>
      </c>
      <c r="K36" s="371"/>
    </row>
    <row r="37" spans="1:11" s="372" customFormat="1" ht="57" customHeight="1">
      <c r="A37" s="369" t="s">
        <v>199</v>
      </c>
      <c r="B37" s="315">
        <v>1048</v>
      </c>
      <c r="C37" s="370">
        <v>-95</v>
      </c>
      <c r="D37" s="370">
        <v>0</v>
      </c>
      <c r="E37" s="370">
        <v>0</v>
      </c>
      <c r="F37" s="378">
        <f t="shared" si="3"/>
        <v>0</v>
      </c>
      <c r="G37" s="370">
        <v>0</v>
      </c>
      <c r="H37" s="370">
        <v>0</v>
      </c>
      <c r="I37" s="370">
        <v>0</v>
      </c>
      <c r="J37" s="370">
        <v>0</v>
      </c>
      <c r="K37" s="371"/>
    </row>
    <row r="38" spans="1:11" s="372" customFormat="1" ht="30.75" customHeight="1">
      <c r="A38" s="369" t="s">
        <v>200</v>
      </c>
      <c r="B38" s="315" t="s">
        <v>201</v>
      </c>
      <c r="C38" s="370">
        <v>0</v>
      </c>
      <c r="D38" s="370">
        <v>0</v>
      </c>
      <c r="E38" s="370">
        <v>0</v>
      </c>
      <c r="F38" s="378">
        <f t="shared" si="3"/>
        <v>0</v>
      </c>
      <c r="G38" s="370">
        <v>0</v>
      </c>
      <c r="H38" s="370">
        <v>0</v>
      </c>
      <c r="I38" s="370">
        <v>0</v>
      </c>
      <c r="J38" s="370">
        <v>0</v>
      </c>
      <c r="K38" s="371"/>
    </row>
    <row r="39" spans="1:11" s="372" customFormat="1" ht="30.75" customHeight="1">
      <c r="A39" s="369" t="s">
        <v>202</v>
      </c>
      <c r="B39" s="315">
        <v>1049</v>
      </c>
      <c r="C39" s="370">
        <v>-71</v>
      </c>
      <c r="D39" s="370">
        <v>-105</v>
      </c>
      <c r="E39" s="370">
        <v>-67</v>
      </c>
      <c r="F39" s="378">
        <f t="shared" si="3"/>
        <v>-94</v>
      </c>
      <c r="G39" s="370">
        <f>-'Розшифровка до Формування '!G15</f>
        <v>-36</v>
      </c>
      <c r="H39" s="370">
        <f>-'Розшифровка до Формування '!H15</f>
        <v>-21</v>
      </c>
      <c r="I39" s="370">
        <f>-'Розшифровка до Формування '!I15</f>
        <v>-12</v>
      </c>
      <c r="J39" s="370">
        <f>-'Розшифровка до Формування '!J15</f>
        <v>-25</v>
      </c>
      <c r="K39" s="371"/>
    </row>
    <row r="40" spans="1:11" s="372" customFormat="1" ht="30.75" customHeight="1">
      <c r="A40" s="364" t="s">
        <v>203</v>
      </c>
      <c r="B40" s="377">
        <v>1060</v>
      </c>
      <c r="C40" s="376">
        <f>SUM(C41:C47)</f>
        <v>0</v>
      </c>
      <c r="D40" s="376">
        <f>SUM(D41:D47)</f>
        <v>0</v>
      </c>
      <c r="E40" s="376">
        <f>SUM(E41:E47)</f>
        <v>0</v>
      </c>
      <c r="F40" s="376">
        <f t="shared" si="2"/>
        <v>0</v>
      </c>
      <c r="G40" s="375">
        <f>SUM(G41:G47)</f>
        <v>0</v>
      </c>
      <c r="H40" s="376">
        <f>SUM(H41:H47)</f>
        <v>0</v>
      </c>
      <c r="I40" s="376">
        <f>SUM(I41:I47)</f>
        <v>0</v>
      </c>
      <c r="J40" s="376">
        <f>SUM(J41:J47)</f>
        <v>0</v>
      </c>
      <c r="K40" s="368"/>
    </row>
    <row r="41" spans="1:11" s="372" customFormat="1" ht="30.75" customHeight="1">
      <c r="A41" s="369" t="s">
        <v>204</v>
      </c>
      <c r="B41" s="315">
        <v>1061</v>
      </c>
      <c r="C41" s="380">
        <v>0</v>
      </c>
      <c r="D41" s="380">
        <v>0</v>
      </c>
      <c r="E41" s="380">
        <v>0</v>
      </c>
      <c r="F41" s="338">
        <f t="shared" si="2"/>
        <v>0</v>
      </c>
      <c r="G41" s="380">
        <v>0</v>
      </c>
      <c r="H41" s="380">
        <v>0</v>
      </c>
      <c r="I41" s="380">
        <v>0</v>
      </c>
      <c r="J41" s="380">
        <v>0</v>
      </c>
      <c r="K41" s="371"/>
    </row>
    <row r="42" spans="1:11" s="372" customFormat="1" ht="30.75" customHeight="1">
      <c r="A42" s="369" t="s">
        <v>205</v>
      </c>
      <c r="B42" s="315">
        <v>1062</v>
      </c>
      <c r="C42" s="380">
        <v>0</v>
      </c>
      <c r="D42" s="380">
        <v>0</v>
      </c>
      <c r="E42" s="380">
        <v>0</v>
      </c>
      <c r="F42" s="338">
        <f t="shared" si="2"/>
        <v>0</v>
      </c>
      <c r="G42" s="380">
        <v>0</v>
      </c>
      <c r="H42" s="380">
        <v>0</v>
      </c>
      <c r="I42" s="380">
        <v>0</v>
      </c>
      <c r="J42" s="380">
        <v>0</v>
      </c>
      <c r="K42" s="371"/>
    </row>
    <row r="43" spans="1:11" s="372" customFormat="1" ht="30.75" customHeight="1">
      <c r="A43" s="369" t="s">
        <v>187</v>
      </c>
      <c r="B43" s="315">
        <v>1063</v>
      </c>
      <c r="C43" s="380">
        <v>0</v>
      </c>
      <c r="D43" s="380">
        <v>0</v>
      </c>
      <c r="E43" s="380">
        <v>0</v>
      </c>
      <c r="F43" s="338">
        <f t="shared" si="2"/>
        <v>0</v>
      </c>
      <c r="G43" s="380">
        <v>0</v>
      </c>
      <c r="H43" s="380">
        <v>0</v>
      </c>
      <c r="I43" s="380">
        <v>0</v>
      </c>
      <c r="J43" s="380">
        <v>0</v>
      </c>
      <c r="K43" s="371"/>
    </row>
    <row r="44" spans="1:11" s="372" customFormat="1" ht="30.75" customHeight="1">
      <c r="A44" s="369" t="s">
        <v>188</v>
      </c>
      <c r="B44" s="315">
        <v>1064</v>
      </c>
      <c r="C44" s="380">
        <v>0</v>
      </c>
      <c r="D44" s="380">
        <v>0</v>
      </c>
      <c r="E44" s="380">
        <v>0</v>
      </c>
      <c r="F44" s="338">
        <f t="shared" si="2"/>
        <v>0</v>
      </c>
      <c r="G44" s="380">
        <v>0</v>
      </c>
      <c r="H44" s="380">
        <v>0</v>
      </c>
      <c r="I44" s="380">
        <v>0</v>
      </c>
      <c r="J44" s="380">
        <v>0</v>
      </c>
      <c r="K44" s="371"/>
    </row>
    <row r="45" spans="1:11" s="372" customFormat="1" ht="30.75" customHeight="1">
      <c r="A45" s="369" t="s">
        <v>206</v>
      </c>
      <c r="B45" s="315">
        <v>1065</v>
      </c>
      <c r="C45" s="380">
        <v>0</v>
      </c>
      <c r="D45" s="380">
        <v>0</v>
      </c>
      <c r="E45" s="380">
        <v>0</v>
      </c>
      <c r="F45" s="338">
        <f t="shared" si="2"/>
        <v>0</v>
      </c>
      <c r="G45" s="380">
        <v>0</v>
      </c>
      <c r="H45" s="380">
        <v>0</v>
      </c>
      <c r="I45" s="380">
        <v>0</v>
      </c>
      <c r="J45" s="380">
        <v>0</v>
      </c>
      <c r="K45" s="371"/>
    </row>
    <row r="46" spans="1:11" s="372" customFormat="1" ht="30.75" customHeight="1">
      <c r="A46" s="369" t="s">
        <v>207</v>
      </c>
      <c r="B46" s="315">
        <v>1066</v>
      </c>
      <c r="C46" s="380">
        <v>0</v>
      </c>
      <c r="D46" s="380">
        <v>0</v>
      </c>
      <c r="E46" s="380">
        <v>0</v>
      </c>
      <c r="F46" s="338">
        <f t="shared" si="2"/>
        <v>0</v>
      </c>
      <c r="G46" s="380">
        <v>0</v>
      </c>
      <c r="H46" s="380">
        <v>0</v>
      </c>
      <c r="I46" s="380">
        <v>0</v>
      </c>
      <c r="J46" s="380">
        <v>0</v>
      </c>
      <c r="K46" s="371"/>
    </row>
    <row r="47" spans="1:11" s="372" customFormat="1" ht="30.75" customHeight="1">
      <c r="A47" s="369" t="s">
        <v>208</v>
      </c>
      <c r="B47" s="315">
        <v>1067</v>
      </c>
      <c r="C47" s="380">
        <v>0</v>
      </c>
      <c r="D47" s="380">
        <v>0</v>
      </c>
      <c r="E47" s="380">
        <v>0</v>
      </c>
      <c r="F47" s="338">
        <f t="shared" si="2"/>
        <v>0</v>
      </c>
      <c r="G47" s="380">
        <v>0</v>
      </c>
      <c r="H47" s="380">
        <v>0</v>
      </c>
      <c r="I47" s="380">
        <v>0</v>
      </c>
      <c r="J47" s="380">
        <v>0</v>
      </c>
      <c r="K47" s="371"/>
    </row>
    <row r="48" spans="1:11" s="372" customFormat="1" ht="30.75" customHeight="1">
      <c r="A48" s="364" t="s">
        <v>209</v>
      </c>
      <c r="B48" s="377">
        <v>1070</v>
      </c>
      <c r="C48" s="367">
        <f t="shared" ref="C48:J48" si="4">SUM(C49:C51)</f>
        <v>4</v>
      </c>
      <c r="D48" s="381">
        <f t="shared" si="4"/>
        <v>0</v>
      </c>
      <c r="E48" s="381">
        <f t="shared" si="4"/>
        <v>0</v>
      </c>
      <c r="F48" s="367">
        <f t="shared" si="4"/>
        <v>982</v>
      </c>
      <c r="G48" s="382">
        <f t="shared" si="4"/>
        <v>0</v>
      </c>
      <c r="H48" s="382">
        <f t="shared" si="4"/>
        <v>563</v>
      </c>
      <c r="I48" s="382">
        <f t="shared" si="4"/>
        <v>419</v>
      </c>
      <c r="J48" s="382">
        <f t="shared" si="4"/>
        <v>0</v>
      </c>
      <c r="K48" s="368"/>
    </row>
    <row r="49" spans="1:13" s="372" customFormat="1" ht="30.75" customHeight="1">
      <c r="A49" s="369" t="s">
        <v>210</v>
      </c>
      <c r="B49" s="315">
        <v>1071</v>
      </c>
      <c r="C49" s="383">
        <v>0</v>
      </c>
      <c r="D49" s="383">
        <v>0</v>
      </c>
      <c r="E49" s="383">
        <v>0</v>
      </c>
      <c r="F49" s="338">
        <f>SUM(G49:J49)</f>
        <v>0</v>
      </c>
      <c r="G49" s="384">
        <v>0</v>
      </c>
      <c r="H49" s="338">
        <v>0</v>
      </c>
      <c r="I49" s="338">
        <v>0</v>
      </c>
      <c r="J49" s="338">
        <v>0</v>
      </c>
      <c r="K49" s="371"/>
    </row>
    <row r="50" spans="1:13" s="372" customFormat="1" ht="30.75" customHeight="1">
      <c r="A50" s="369" t="s">
        <v>211</v>
      </c>
      <c r="B50" s="315">
        <v>1072</v>
      </c>
      <c r="C50" s="383">
        <v>0</v>
      </c>
      <c r="D50" s="383">
        <v>0</v>
      </c>
      <c r="E50" s="383">
        <v>0</v>
      </c>
      <c r="F50" s="338">
        <f>SUM(G50:J50)</f>
        <v>0</v>
      </c>
      <c r="G50" s="384">
        <v>0</v>
      </c>
      <c r="H50" s="338">
        <v>0</v>
      </c>
      <c r="I50" s="338">
        <v>0</v>
      </c>
      <c r="J50" s="338">
        <v>0</v>
      </c>
      <c r="K50" s="371"/>
    </row>
    <row r="51" spans="1:13" s="388" customFormat="1" ht="30.75" customHeight="1">
      <c r="A51" s="369" t="s">
        <v>212</v>
      </c>
      <c r="B51" s="315">
        <v>1073</v>
      </c>
      <c r="C51" s="385">
        <v>4</v>
      </c>
      <c r="D51" s="338">
        <v>0</v>
      </c>
      <c r="E51" s="338">
        <v>0</v>
      </c>
      <c r="F51" s="386">
        <v>982</v>
      </c>
      <c r="G51" s="384">
        <f>'Розшифровка до Формування '!G28</f>
        <v>0</v>
      </c>
      <c r="H51" s="387">
        <f>'Розшифровка до Формування '!H28</f>
        <v>563</v>
      </c>
      <c r="I51" s="387">
        <f>'Розшифровка до Формування '!I28</f>
        <v>419</v>
      </c>
      <c r="J51" s="338">
        <f>'Розшифровка до Формування '!J28</f>
        <v>0</v>
      </c>
      <c r="K51" s="371"/>
      <c r="L51" s="372"/>
      <c r="M51" s="372"/>
    </row>
    <row r="52" spans="1:13" s="372" customFormat="1" ht="30.75" customHeight="1">
      <c r="A52" s="364" t="s">
        <v>213</v>
      </c>
      <c r="B52" s="377">
        <v>1080</v>
      </c>
      <c r="C52" s="366">
        <f>SUM(C53:C58)</f>
        <v>0</v>
      </c>
      <c r="D52" s="366">
        <f>SUM(D53:D58)</f>
        <v>0</v>
      </c>
      <c r="E52" s="366">
        <f>SUM(E53:E58)</f>
        <v>0</v>
      </c>
      <c r="F52" s="366">
        <f t="shared" ref="F52:F58" si="5">SUM(G52:J52)</f>
        <v>0</v>
      </c>
      <c r="G52" s="366">
        <f>SUM(G53:G58)</f>
        <v>0</v>
      </c>
      <c r="H52" s="366">
        <f>SUM(H53:H58)</f>
        <v>0</v>
      </c>
      <c r="I52" s="366">
        <f>SUM(I53:I58)</f>
        <v>0</v>
      </c>
      <c r="J52" s="366">
        <f>SUM(J53:J58)</f>
        <v>0</v>
      </c>
      <c r="K52" s="368"/>
    </row>
    <row r="53" spans="1:13" s="372" customFormat="1" ht="30.75" customHeight="1">
      <c r="A53" s="369" t="s">
        <v>210</v>
      </c>
      <c r="B53" s="315">
        <v>1081</v>
      </c>
      <c r="C53" s="370">
        <v>0</v>
      </c>
      <c r="D53" s="370">
        <v>0</v>
      </c>
      <c r="E53" s="370">
        <v>0</v>
      </c>
      <c r="F53" s="338">
        <f t="shared" si="5"/>
        <v>0</v>
      </c>
      <c r="G53" s="370">
        <v>0</v>
      </c>
      <c r="H53" s="389">
        <v>0</v>
      </c>
      <c r="I53" s="370">
        <v>0</v>
      </c>
      <c r="J53" s="370">
        <v>0</v>
      </c>
      <c r="K53" s="371"/>
    </row>
    <row r="54" spans="1:13" s="372" customFormat="1" ht="30.75" customHeight="1">
      <c r="A54" s="369" t="s">
        <v>214</v>
      </c>
      <c r="B54" s="315">
        <v>1082</v>
      </c>
      <c r="C54" s="370">
        <v>0</v>
      </c>
      <c r="D54" s="370">
        <v>0</v>
      </c>
      <c r="E54" s="370">
        <v>0</v>
      </c>
      <c r="F54" s="370">
        <f t="shared" si="5"/>
        <v>0</v>
      </c>
      <c r="G54" s="370">
        <v>0</v>
      </c>
      <c r="H54" s="389">
        <v>0</v>
      </c>
      <c r="I54" s="370">
        <v>0</v>
      </c>
      <c r="J54" s="370">
        <v>0</v>
      </c>
      <c r="K54" s="371"/>
    </row>
    <row r="55" spans="1:13" s="372" customFormat="1" ht="30.75" customHeight="1">
      <c r="A55" s="369" t="s">
        <v>215</v>
      </c>
      <c r="B55" s="315">
        <v>1083</v>
      </c>
      <c r="C55" s="370">
        <v>0</v>
      </c>
      <c r="D55" s="370">
        <v>0</v>
      </c>
      <c r="E55" s="370">
        <v>0</v>
      </c>
      <c r="F55" s="338">
        <f t="shared" si="5"/>
        <v>0</v>
      </c>
      <c r="G55" s="370">
        <v>0</v>
      </c>
      <c r="H55" s="389">
        <v>0</v>
      </c>
      <c r="I55" s="370">
        <v>0</v>
      </c>
      <c r="J55" s="370">
        <v>0</v>
      </c>
      <c r="K55" s="371"/>
    </row>
    <row r="56" spans="1:13" s="372" customFormat="1" ht="30.75" customHeight="1">
      <c r="A56" s="369" t="s">
        <v>216</v>
      </c>
      <c r="B56" s="315">
        <v>1084</v>
      </c>
      <c r="C56" s="370">
        <v>0</v>
      </c>
      <c r="D56" s="370">
        <v>0</v>
      </c>
      <c r="E56" s="370">
        <v>0</v>
      </c>
      <c r="F56" s="338">
        <f t="shared" si="5"/>
        <v>0</v>
      </c>
      <c r="G56" s="370">
        <v>0</v>
      </c>
      <c r="H56" s="389">
        <v>0</v>
      </c>
      <c r="I56" s="370">
        <v>0</v>
      </c>
      <c r="J56" s="370">
        <v>0</v>
      </c>
      <c r="K56" s="371"/>
    </row>
    <row r="57" spans="1:13" s="372" customFormat="1" ht="30.75" customHeight="1">
      <c r="A57" s="369" t="s">
        <v>217</v>
      </c>
      <c r="B57" s="315">
        <v>1085</v>
      </c>
      <c r="C57" s="370">
        <v>0</v>
      </c>
      <c r="D57" s="370">
        <v>0</v>
      </c>
      <c r="E57" s="370">
        <v>0</v>
      </c>
      <c r="F57" s="338">
        <f t="shared" si="5"/>
        <v>0</v>
      </c>
      <c r="G57" s="370">
        <v>0</v>
      </c>
      <c r="H57" s="389">
        <v>0</v>
      </c>
      <c r="I57" s="370">
        <v>0</v>
      </c>
      <c r="J57" s="370">
        <v>0</v>
      </c>
      <c r="K57" s="371"/>
    </row>
    <row r="58" spans="1:13" s="372" customFormat="1" ht="30.75" customHeight="1">
      <c r="A58" s="369" t="s">
        <v>218</v>
      </c>
      <c r="B58" s="315">
        <v>1086</v>
      </c>
      <c r="C58" s="370">
        <v>0</v>
      </c>
      <c r="D58" s="370">
        <v>0</v>
      </c>
      <c r="E58" s="370">
        <v>0</v>
      </c>
      <c r="F58" s="370">
        <f t="shared" si="5"/>
        <v>0</v>
      </c>
      <c r="G58" s="370">
        <v>0</v>
      </c>
      <c r="H58" s="389">
        <v>0</v>
      </c>
      <c r="I58" s="370">
        <v>0</v>
      </c>
      <c r="J58" s="370">
        <v>0</v>
      </c>
      <c r="K58" s="371"/>
    </row>
    <row r="59" spans="1:13" s="363" customFormat="1" ht="29.25" customHeight="1">
      <c r="A59" s="364" t="s">
        <v>70</v>
      </c>
      <c r="B59" s="365">
        <v>1100</v>
      </c>
      <c r="C59" s="376">
        <f t="shared" ref="C59:J59" si="6">SUM(C18,C19,C40,C48,C52)</f>
        <v>-333</v>
      </c>
      <c r="D59" s="376">
        <f t="shared" si="6"/>
        <v>153</v>
      </c>
      <c r="E59" s="376">
        <f t="shared" si="6"/>
        <v>0</v>
      </c>
      <c r="F59" s="366">
        <f t="shared" si="6"/>
        <v>0</v>
      </c>
      <c r="G59" s="366">
        <f t="shared" si="6"/>
        <v>-392</v>
      </c>
      <c r="H59" s="366">
        <f t="shared" si="6"/>
        <v>-225</v>
      </c>
      <c r="I59" s="366">
        <f t="shared" si="6"/>
        <v>0</v>
      </c>
      <c r="J59" s="366">
        <f t="shared" si="6"/>
        <v>617</v>
      </c>
      <c r="K59" s="368"/>
    </row>
    <row r="60" spans="1:13" s="372" customFormat="1" ht="42.75" customHeight="1">
      <c r="A60" s="369" t="s">
        <v>219</v>
      </c>
      <c r="B60" s="315">
        <v>1110</v>
      </c>
      <c r="C60" s="380">
        <v>0</v>
      </c>
      <c r="D60" s="380">
        <v>0</v>
      </c>
      <c r="E60" s="380">
        <v>0</v>
      </c>
      <c r="F60" s="338">
        <f t="shared" ref="F60:F69" si="7">SUM(G60:J60)</f>
        <v>0</v>
      </c>
      <c r="G60" s="384">
        <v>0</v>
      </c>
      <c r="H60" s="384">
        <v>0</v>
      </c>
      <c r="I60" s="384">
        <v>0</v>
      </c>
      <c r="J60" s="384">
        <v>0</v>
      </c>
      <c r="K60" s="371"/>
    </row>
    <row r="61" spans="1:13" s="372" customFormat="1" ht="30.75" customHeight="1">
      <c r="A61" s="369" t="s">
        <v>220</v>
      </c>
      <c r="B61" s="315">
        <v>1120</v>
      </c>
      <c r="C61" s="380">
        <v>0</v>
      </c>
      <c r="D61" s="380">
        <v>0</v>
      </c>
      <c r="E61" s="380">
        <v>0</v>
      </c>
      <c r="F61" s="338">
        <f t="shared" si="7"/>
        <v>0</v>
      </c>
      <c r="G61" s="384">
        <v>0</v>
      </c>
      <c r="H61" s="384">
        <v>0</v>
      </c>
      <c r="I61" s="384">
        <v>0</v>
      </c>
      <c r="J61" s="384">
        <v>0</v>
      </c>
      <c r="K61" s="371"/>
    </row>
    <row r="62" spans="1:13" s="372" customFormat="1" ht="30.75" customHeight="1">
      <c r="A62" s="364" t="s">
        <v>221</v>
      </c>
      <c r="B62" s="377">
        <v>1130</v>
      </c>
      <c r="C62" s="367">
        <v>0</v>
      </c>
      <c r="D62" s="367">
        <v>0</v>
      </c>
      <c r="E62" s="367">
        <v>0</v>
      </c>
      <c r="F62" s="390">
        <f t="shared" si="7"/>
        <v>0</v>
      </c>
      <c r="G62" s="391"/>
      <c r="H62" s="390"/>
      <c r="I62" s="390"/>
      <c r="J62" s="390"/>
      <c r="K62" s="368"/>
    </row>
    <row r="63" spans="1:13" s="372" customFormat="1" ht="30.75" customHeight="1">
      <c r="A63" s="364" t="s">
        <v>222</v>
      </c>
      <c r="B63" s="377">
        <v>1140</v>
      </c>
      <c r="C63" s="366">
        <v>0</v>
      </c>
      <c r="D63" s="366">
        <v>0</v>
      </c>
      <c r="E63" s="366">
        <v>0</v>
      </c>
      <c r="F63" s="366">
        <f t="shared" si="7"/>
        <v>0</v>
      </c>
      <c r="G63" s="366">
        <v>0</v>
      </c>
      <c r="H63" s="366">
        <v>0</v>
      </c>
      <c r="I63" s="366">
        <v>0</v>
      </c>
      <c r="J63" s="366">
        <v>0</v>
      </c>
      <c r="K63" s="368"/>
    </row>
    <row r="64" spans="1:13" s="372" customFormat="1" ht="30.75" customHeight="1">
      <c r="A64" s="364" t="s">
        <v>223</v>
      </c>
      <c r="B64" s="377">
        <v>1150</v>
      </c>
      <c r="C64" s="367">
        <f>SUM(C65:C66)</f>
        <v>0</v>
      </c>
      <c r="D64" s="383">
        <v>0</v>
      </c>
      <c r="E64" s="367">
        <f>SUM(E65:E66)</f>
        <v>0</v>
      </c>
      <c r="F64" s="367">
        <f t="shared" si="7"/>
        <v>0</v>
      </c>
      <c r="G64" s="367">
        <f>SUM(G65:G66)</f>
        <v>0</v>
      </c>
      <c r="H64" s="367">
        <f>SUM(H65:H66)</f>
        <v>0</v>
      </c>
      <c r="I64" s="367">
        <f>SUM(I65:I66)</f>
        <v>0</v>
      </c>
      <c r="J64" s="367">
        <f>SUM(J65:J66)</f>
        <v>0</v>
      </c>
      <c r="K64" s="368"/>
    </row>
    <row r="65" spans="1:76" s="372" customFormat="1" ht="30.75" customHeight="1">
      <c r="A65" s="369" t="s">
        <v>210</v>
      </c>
      <c r="B65" s="315">
        <v>1151</v>
      </c>
      <c r="C65" s="392"/>
      <c r="D65" s="392"/>
      <c r="E65" s="392"/>
      <c r="F65" s="338">
        <f t="shared" si="7"/>
        <v>0</v>
      </c>
      <c r="G65" s="384"/>
      <c r="H65" s="338"/>
      <c r="I65" s="338"/>
      <c r="J65" s="338"/>
      <c r="K65" s="371"/>
    </row>
    <row r="66" spans="1:76" s="372" customFormat="1" ht="30.75" customHeight="1">
      <c r="A66" s="369" t="s">
        <v>224</v>
      </c>
      <c r="B66" s="315">
        <v>1152</v>
      </c>
      <c r="C66" s="392">
        <v>0</v>
      </c>
      <c r="D66" s="392">
        <v>0</v>
      </c>
      <c r="E66" s="392">
        <v>0</v>
      </c>
      <c r="F66" s="392">
        <f t="shared" si="7"/>
        <v>0</v>
      </c>
      <c r="G66" s="392">
        <v>0</v>
      </c>
      <c r="H66" s="392">
        <v>0</v>
      </c>
      <c r="I66" s="392">
        <v>0</v>
      </c>
      <c r="J66" s="392">
        <v>0</v>
      </c>
      <c r="K66" s="371"/>
    </row>
    <row r="67" spans="1:76" s="372" customFormat="1" ht="30.75" customHeight="1">
      <c r="A67" s="364" t="s">
        <v>225</v>
      </c>
      <c r="B67" s="377">
        <v>1160</v>
      </c>
      <c r="C67" s="383">
        <f>SUM(C68:C69)</f>
        <v>0</v>
      </c>
      <c r="D67" s="383">
        <f>SUM(D68:D69)</f>
        <v>0</v>
      </c>
      <c r="E67" s="383">
        <f>SUM(E68:E69)</f>
        <v>0</v>
      </c>
      <c r="F67" s="390">
        <f t="shared" si="7"/>
        <v>0</v>
      </c>
      <c r="G67" s="391">
        <f>SUM(G68:G69)</f>
        <v>0</v>
      </c>
      <c r="H67" s="390">
        <f>SUM(H68:H69)</f>
        <v>0</v>
      </c>
      <c r="I67" s="390">
        <f>SUM(I68:I69)</f>
        <v>0</v>
      </c>
      <c r="J67" s="390">
        <f>SUM(J68:J69)</f>
        <v>0</v>
      </c>
      <c r="K67" s="368"/>
    </row>
    <row r="68" spans="1:76" s="372" customFormat="1" ht="30.75" customHeight="1">
      <c r="A68" s="369" t="s">
        <v>210</v>
      </c>
      <c r="B68" s="315">
        <v>1161</v>
      </c>
      <c r="C68" s="380">
        <v>0</v>
      </c>
      <c r="D68" s="380">
        <v>0</v>
      </c>
      <c r="E68" s="380">
        <v>0</v>
      </c>
      <c r="F68" s="338">
        <f t="shared" si="7"/>
        <v>0</v>
      </c>
      <c r="G68" s="384">
        <v>0</v>
      </c>
      <c r="H68" s="384">
        <v>0</v>
      </c>
      <c r="I68" s="384">
        <v>0</v>
      </c>
      <c r="J68" s="384">
        <v>0</v>
      </c>
      <c r="K68" s="371"/>
    </row>
    <row r="69" spans="1:76" s="372" customFormat="1" ht="30.75" customHeight="1">
      <c r="A69" s="369" t="s">
        <v>226</v>
      </c>
      <c r="B69" s="315">
        <v>1162</v>
      </c>
      <c r="C69" s="380">
        <v>0</v>
      </c>
      <c r="D69" s="380">
        <v>0</v>
      </c>
      <c r="E69" s="380">
        <v>0</v>
      </c>
      <c r="F69" s="338">
        <f t="shared" si="7"/>
        <v>0</v>
      </c>
      <c r="G69" s="384">
        <v>0</v>
      </c>
      <c r="H69" s="384">
        <v>0</v>
      </c>
      <c r="I69" s="384">
        <v>0</v>
      </c>
      <c r="J69" s="384">
        <v>0</v>
      </c>
      <c r="K69" s="371"/>
    </row>
    <row r="70" spans="1:76" s="363" customFormat="1" ht="29.25" customHeight="1">
      <c r="A70" s="364" t="s">
        <v>79</v>
      </c>
      <c r="B70" s="365">
        <v>1170</v>
      </c>
      <c r="C70" s="375">
        <f t="shared" ref="C70:J70" si="8">SUM(C59,C60,C61,C62,C63,C64,C67)</f>
        <v>-333</v>
      </c>
      <c r="D70" s="367">
        <f t="shared" si="8"/>
        <v>153</v>
      </c>
      <c r="E70" s="366">
        <f t="shared" si="8"/>
        <v>0</v>
      </c>
      <c r="F70" s="366">
        <f t="shared" si="8"/>
        <v>0</v>
      </c>
      <c r="G70" s="366">
        <f t="shared" si="8"/>
        <v>-392</v>
      </c>
      <c r="H70" s="366">
        <f t="shared" si="8"/>
        <v>-225</v>
      </c>
      <c r="I70" s="366">
        <f t="shared" si="8"/>
        <v>0</v>
      </c>
      <c r="J70" s="366">
        <f t="shared" si="8"/>
        <v>617</v>
      </c>
      <c r="K70" s="368"/>
    </row>
    <row r="71" spans="1:76" s="372" customFormat="1" ht="30.75" customHeight="1">
      <c r="A71" s="369" t="s">
        <v>80</v>
      </c>
      <c r="B71" s="315">
        <v>1180</v>
      </c>
      <c r="C71" s="380">
        <v>0</v>
      </c>
      <c r="D71" s="378">
        <v>-27</v>
      </c>
      <c r="E71" s="380">
        <v>0</v>
      </c>
      <c r="F71" s="370">
        <f>SUM(G71:J71)</f>
        <v>0</v>
      </c>
      <c r="G71" s="380">
        <v>0</v>
      </c>
      <c r="H71" s="380">
        <v>0</v>
      </c>
      <c r="I71" s="380">
        <v>0</v>
      </c>
      <c r="J71" s="370">
        <v>0</v>
      </c>
      <c r="K71" s="371"/>
    </row>
    <row r="72" spans="1:76" s="372" customFormat="1" ht="30.75" customHeight="1">
      <c r="A72" s="369" t="s">
        <v>81</v>
      </c>
      <c r="B72" s="315">
        <v>1181</v>
      </c>
      <c r="C72" s="383"/>
      <c r="D72" s="383"/>
      <c r="E72" s="383"/>
      <c r="F72" s="338">
        <f>SUM(G72:J72)</f>
        <v>0</v>
      </c>
      <c r="G72" s="384"/>
      <c r="H72" s="338"/>
      <c r="I72" s="338"/>
      <c r="J72" s="338"/>
      <c r="K72" s="371"/>
    </row>
    <row r="73" spans="1:76" s="372" customFormat="1" ht="30.75" customHeight="1">
      <c r="A73" s="369" t="s">
        <v>82</v>
      </c>
      <c r="B73" s="315">
        <v>1190</v>
      </c>
      <c r="C73" s="383"/>
      <c r="D73" s="383"/>
      <c r="E73" s="383"/>
      <c r="F73" s="338">
        <f>SUM(G73:J73)</f>
        <v>0</v>
      </c>
      <c r="G73" s="384"/>
      <c r="H73" s="338"/>
      <c r="I73" s="338"/>
      <c r="J73" s="338"/>
      <c r="K73" s="371"/>
    </row>
    <row r="74" spans="1:76" s="372" customFormat="1" ht="30.75" customHeight="1">
      <c r="A74" s="369" t="s">
        <v>83</v>
      </c>
      <c r="B74" s="315">
        <v>1191</v>
      </c>
      <c r="C74" s="380">
        <v>0</v>
      </c>
      <c r="D74" s="380">
        <v>0</v>
      </c>
      <c r="E74" s="380">
        <v>0</v>
      </c>
      <c r="F74" s="338">
        <f>SUM(G74:J74)</f>
        <v>0</v>
      </c>
      <c r="G74" s="384">
        <v>0</v>
      </c>
      <c r="H74" s="384">
        <f>++E908</f>
        <v>0</v>
      </c>
      <c r="I74" s="384">
        <v>0</v>
      </c>
      <c r="J74" s="384">
        <v>0</v>
      </c>
      <c r="K74" s="371"/>
    </row>
    <row r="75" spans="1:76" s="372" customFormat="1" ht="30.75" customHeight="1">
      <c r="A75" s="364" t="s">
        <v>227</v>
      </c>
      <c r="B75" s="377">
        <v>1200</v>
      </c>
      <c r="C75" s="375">
        <f t="shared" ref="C75:J75" si="9">SUM(C70,C71,C72,C73,C74)</f>
        <v>-333</v>
      </c>
      <c r="D75" s="367">
        <f t="shared" si="9"/>
        <v>126</v>
      </c>
      <c r="E75" s="366">
        <f t="shared" si="9"/>
        <v>0</v>
      </c>
      <c r="F75" s="366">
        <f t="shared" si="9"/>
        <v>0</v>
      </c>
      <c r="G75" s="366">
        <f t="shared" si="9"/>
        <v>-392</v>
      </c>
      <c r="H75" s="366">
        <f t="shared" si="9"/>
        <v>-225</v>
      </c>
      <c r="I75" s="366">
        <f t="shared" si="9"/>
        <v>0</v>
      </c>
      <c r="J75" s="366">
        <f t="shared" si="9"/>
        <v>617</v>
      </c>
      <c r="K75" s="368"/>
    </row>
    <row r="76" spans="1:76" s="372" customFormat="1" ht="30.75" customHeight="1">
      <c r="A76" s="369" t="s">
        <v>228</v>
      </c>
      <c r="B76" s="315">
        <v>1201</v>
      </c>
      <c r="C76" s="392"/>
      <c r="D76" s="392">
        <v>126</v>
      </c>
      <c r="E76" s="380">
        <v>0</v>
      </c>
      <c r="F76" s="393">
        <f>F75</f>
        <v>0</v>
      </c>
      <c r="G76" s="385">
        <v>0</v>
      </c>
      <c r="H76" s="393">
        <v>0</v>
      </c>
      <c r="I76" s="385">
        <v>0</v>
      </c>
      <c r="J76" s="393">
        <f>J75</f>
        <v>617</v>
      </c>
      <c r="K76" s="371"/>
    </row>
    <row r="77" spans="1:76" s="372" customFormat="1" ht="30.75" customHeight="1">
      <c r="A77" s="369" t="s">
        <v>229</v>
      </c>
      <c r="B77" s="315">
        <v>1202</v>
      </c>
      <c r="C77" s="370">
        <v>-333</v>
      </c>
      <c r="D77" s="380">
        <v>0</v>
      </c>
      <c r="E77" s="380">
        <v>0</v>
      </c>
      <c r="F77" s="393">
        <f>F75</f>
        <v>0</v>
      </c>
      <c r="G77" s="393">
        <f>G75</f>
        <v>-392</v>
      </c>
      <c r="H77" s="393">
        <f>H75</f>
        <v>-225</v>
      </c>
      <c r="I77" s="384">
        <v>0</v>
      </c>
      <c r="J77" s="384">
        <v>0</v>
      </c>
      <c r="K77" s="371"/>
    </row>
    <row r="78" spans="1:76" s="388" customFormat="1" ht="30.75" customHeight="1">
      <c r="A78" s="364" t="s">
        <v>230</v>
      </c>
      <c r="B78" s="377">
        <v>1210</v>
      </c>
      <c r="C78" s="321">
        <f t="shared" ref="C78:J78" si="10">SUM(C8,C48,C60,C62,C64,C72,C73)</f>
        <v>11184</v>
      </c>
      <c r="D78" s="321">
        <f t="shared" si="10"/>
        <v>25700</v>
      </c>
      <c r="E78" s="321">
        <f t="shared" si="10"/>
        <v>16000</v>
      </c>
      <c r="F78" s="394">
        <f t="shared" si="10"/>
        <v>18070</v>
      </c>
      <c r="G78" s="394">
        <f t="shared" si="10"/>
        <v>4312</v>
      </c>
      <c r="H78" s="394">
        <f t="shared" si="10"/>
        <v>749</v>
      </c>
      <c r="I78" s="394">
        <f t="shared" si="10"/>
        <v>3527</v>
      </c>
      <c r="J78" s="394">
        <f t="shared" si="10"/>
        <v>9482</v>
      </c>
      <c r="K78" s="368"/>
      <c r="L78" s="372"/>
      <c r="M78" s="372"/>
      <c r="N78" s="372"/>
      <c r="O78" s="372"/>
      <c r="P78" s="372">
        <v>112</v>
      </c>
      <c r="Q78" s="372">
        <v>197</v>
      </c>
      <c r="R78" s="372">
        <v>112</v>
      </c>
      <c r="S78" s="372"/>
      <c r="T78" s="372"/>
      <c r="U78" s="372"/>
      <c r="V78" s="372"/>
      <c r="W78" s="372"/>
      <c r="X78" s="372"/>
      <c r="Y78" s="372"/>
      <c r="Z78" s="372"/>
      <c r="AA78" s="372"/>
      <c r="AB78" s="372"/>
      <c r="AC78" s="372"/>
      <c r="AD78" s="372"/>
      <c r="AE78" s="372"/>
      <c r="AF78" s="372"/>
      <c r="AG78" s="372"/>
      <c r="AH78" s="372"/>
      <c r="AI78" s="372"/>
      <c r="AJ78" s="372"/>
      <c r="AK78" s="372"/>
      <c r="AL78" s="372"/>
      <c r="AM78" s="372"/>
      <c r="AN78" s="372"/>
      <c r="AO78" s="372"/>
      <c r="AP78" s="372"/>
      <c r="AQ78" s="372"/>
      <c r="AR78" s="372"/>
      <c r="AS78" s="372"/>
      <c r="AT78" s="372"/>
      <c r="AU78" s="372"/>
      <c r="AV78" s="372"/>
      <c r="AW78" s="372"/>
      <c r="AX78" s="372"/>
      <c r="AY78" s="372"/>
      <c r="AZ78" s="372"/>
      <c r="BA78" s="372"/>
      <c r="BB78" s="372"/>
      <c r="BC78" s="372"/>
      <c r="BD78" s="372"/>
      <c r="BE78" s="372"/>
      <c r="BF78" s="372"/>
      <c r="BG78" s="372"/>
      <c r="BH78" s="372"/>
      <c r="BI78" s="372"/>
      <c r="BJ78" s="372"/>
      <c r="BK78" s="372"/>
      <c r="BL78" s="372"/>
      <c r="BM78" s="372"/>
      <c r="BN78" s="372"/>
      <c r="BO78" s="372"/>
      <c r="BP78" s="372"/>
      <c r="BQ78" s="372"/>
      <c r="BR78" s="372"/>
      <c r="BS78" s="372"/>
      <c r="BT78" s="372"/>
      <c r="BU78" s="372"/>
      <c r="BV78" s="372"/>
      <c r="BW78" s="372"/>
      <c r="BX78" s="372"/>
    </row>
    <row r="79" spans="1:76" s="388" customFormat="1" ht="30.75" customHeight="1">
      <c r="A79" s="364" t="s">
        <v>231</v>
      </c>
      <c r="B79" s="377">
        <v>1220</v>
      </c>
      <c r="C79" s="321">
        <f t="shared" ref="C79:J79" si="11">SUM(C9,C19,C40,C52,C61,C63,C67,C71,C74)</f>
        <v>-11517</v>
      </c>
      <c r="D79" s="321">
        <f t="shared" si="11"/>
        <v>-25574</v>
      </c>
      <c r="E79" s="321">
        <f t="shared" si="11"/>
        <v>-16000</v>
      </c>
      <c r="F79" s="326">
        <f t="shared" si="11"/>
        <v>-18070</v>
      </c>
      <c r="G79" s="326">
        <f t="shared" si="11"/>
        <v>-4704</v>
      </c>
      <c r="H79" s="326">
        <f t="shared" si="11"/>
        <v>-974</v>
      </c>
      <c r="I79" s="326">
        <f t="shared" si="11"/>
        <v>-3527</v>
      </c>
      <c r="J79" s="326">
        <f t="shared" si="11"/>
        <v>-8865</v>
      </c>
      <c r="K79" s="368"/>
      <c r="L79" s="372"/>
      <c r="M79" s="372"/>
      <c r="N79" s="372"/>
      <c r="O79" s="372"/>
      <c r="P79" s="395">
        <v>0.35</v>
      </c>
      <c r="Q79" s="395">
        <v>0.45</v>
      </c>
      <c r="R79" s="395">
        <v>0.2</v>
      </c>
      <c r="S79" s="372"/>
      <c r="T79" s="396">
        <f>SUMPRODUCT(P78:R78,$P$79:$R$79)</f>
        <v>150.25</v>
      </c>
      <c r="U79" s="372"/>
      <c r="V79" s="372"/>
      <c r="W79" s="372"/>
      <c r="X79" s="372"/>
      <c r="Y79" s="372"/>
      <c r="Z79" s="372"/>
      <c r="AA79" s="372"/>
      <c r="AB79" s="372"/>
      <c r="AC79" s="372"/>
      <c r="AD79" s="372"/>
      <c r="AE79" s="372"/>
      <c r="AF79" s="372"/>
      <c r="AG79" s="372"/>
      <c r="AH79" s="372"/>
      <c r="AI79" s="372"/>
      <c r="AJ79" s="372"/>
      <c r="AK79" s="372"/>
      <c r="AL79" s="372"/>
      <c r="AM79" s="372"/>
      <c r="AN79" s="372"/>
      <c r="AO79" s="372"/>
      <c r="AP79" s="372"/>
      <c r="AQ79" s="372"/>
      <c r="AR79" s="372"/>
      <c r="AS79" s="372"/>
      <c r="AT79" s="372"/>
      <c r="AU79" s="372"/>
      <c r="AV79" s="372"/>
      <c r="AW79" s="372"/>
      <c r="AX79" s="372"/>
      <c r="AY79" s="372"/>
      <c r="AZ79" s="372"/>
      <c r="BA79" s="372"/>
      <c r="BB79" s="372"/>
      <c r="BC79" s="372"/>
      <c r="BD79" s="372"/>
      <c r="BE79" s="372"/>
      <c r="BF79" s="372"/>
      <c r="BG79" s="372"/>
      <c r="BH79" s="372"/>
      <c r="BI79" s="372"/>
      <c r="BJ79" s="372"/>
      <c r="BK79" s="372"/>
      <c r="BL79" s="372"/>
      <c r="BM79" s="372"/>
      <c r="BN79" s="372"/>
      <c r="BO79" s="372"/>
      <c r="BP79" s="372"/>
      <c r="BQ79" s="372"/>
      <c r="BR79" s="372"/>
      <c r="BS79" s="372"/>
      <c r="BT79" s="372"/>
      <c r="BU79" s="372"/>
      <c r="BV79" s="372"/>
      <c r="BW79" s="372"/>
      <c r="BX79" s="372"/>
    </row>
    <row r="80" spans="1:76" s="372" customFormat="1" ht="30.75" customHeight="1">
      <c r="A80" s="369" t="s">
        <v>232</v>
      </c>
      <c r="B80" s="315">
        <v>1230</v>
      </c>
      <c r="C80" s="397"/>
      <c r="D80" s="397"/>
      <c r="E80" s="397"/>
      <c r="F80" s="338">
        <f>SUM(G80:J80)</f>
        <v>0</v>
      </c>
      <c r="G80" s="384"/>
      <c r="H80" s="338"/>
      <c r="I80" s="338"/>
      <c r="J80" s="338"/>
      <c r="K80" s="371"/>
    </row>
    <row r="81" spans="1:24" s="372" customFormat="1" ht="30.75" customHeight="1">
      <c r="A81" s="364" t="s">
        <v>233</v>
      </c>
      <c r="B81" s="377"/>
      <c r="C81" s="390"/>
      <c r="D81" s="376"/>
      <c r="E81" s="376"/>
      <c r="F81" s="390"/>
      <c r="G81" s="391"/>
      <c r="H81" s="390"/>
      <c r="I81" s="390"/>
      <c r="J81" s="390"/>
      <c r="K81" s="368"/>
    </row>
    <row r="82" spans="1:24" s="372" customFormat="1" ht="30.75" customHeight="1">
      <c r="A82" s="369" t="s">
        <v>234</v>
      </c>
      <c r="B82" s="315">
        <v>1300</v>
      </c>
      <c r="C82" s="397">
        <f>C59</f>
        <v>-333</v>
      </c>
      <c r="D82" s="397">
        <f>D59</f>
        <v>153</v>
      </c>
      <c r="E82" s="397">
        <f>E59</f>
        <v>0</v>
      </c>
      <c r="F82" s="397">
        <f t="shared" ref="F82:F87" si="12">SUM(G82:J82)</f>
        <v>0</v>
      </c>
      <c r="G82" s="378">
        <f>G59</f>
        <v>-392</v>
      </c>
      <c r="H82" s="397">
        <f>H59</f>
        <v>-225</v>
      </c>
      <c r="I82" s="397">
        <f>I59</f>
        <v>0</v>
      </c>
      <c r="J82" s="397">
        <f>J59</f>
        <v>617</v>
      </c>
      <c r="K82" s="371"/>
    </row>
    <row r="83" spans="1:24" s="372" customFormat="1" ht="30.75" customHeight="1">
      <c r="A83" s="369" t="s">
        <v>235</v>
      </c>
      <c r="B83" s="315">
        <v>1301</v>
      </c>
      <c r="C83" s="397">
        <f>C93</f>
        <v>236</v>
      </c>
      <c r="D83" s="397">
        <f>D93</f>
        <v>210</v>
      </c>
      <c r="E83" s="397">
        <f>E93</f>
        <v>172</v>
      </c>
      <c r="F83" s="397">
        <f t="shared" si="12"/>
        <v>154</v>
      </c>
      <c r="G83" s="378">
        <f>G93</f>
        <v>44</v>
      </c>
      <c r="H83" s="397">
        <f>H93</f>
        <v>49</v>
      </c>
      <c r="I83" s="397">
        <f>I93</f>
        <v>15</v>
      </c>
      <c r="J83" s="397">
        <f>J93</f>
        <v>46</v>
      </c>
      <c r="K83" s="371"/>
    </row>
    <row r="84" spans="1:24" s="372" customFormat="1" ht="30.75" customHeight="1">
      <c r="A84" s="369" t="s">
        <v>236</v>
      </c>
      <c r="B84" s="315">
        <v>1302</v>
      </c>
      <c r="C84" s="397">
        <f>C49</f>
        <v>0</v>
      </c>
      <c r="D84" s="397">
        <f>D49</f>
        <v>0</v>
      </c>
      <c r="E84" s="397">
        <f>E49</f>
        <v>0</v>
      </c>
      <c r="F84" s="338">
        <f t="shared" si="12"/>
        <v>0</v>
      </c>
      <c r="G84" s="384">
        <f>G49</f>
        <v>0</v>
      </c>
      <c r="H84" s="338">
        <f>H49</f>
        <v>0</v>
      </c>
      <c r="I84" s="338">
        <f>I49</f>
        <v>0</v>
      </c>
      <c r="J84" s="338">
        <f>J49</f>
        <v>0</v>
      </c>
      <c r="K84" s="371"/>
    </row>
    <row r="85" spans="1:24" s="372" customFormat="1" ht="30.75" customHeight="1">
      <c r="A85" s="369" t="s">
        <v>237</v>
      </c>
      <c r="B85" s="315">
        <v>1303</v>
      </c>
      <c r="C85" s="397">
        <f>C53</f>
        <v>0</v>
      </c>
      <c r="D85" s="397">
        <f>D53</f>
        <v>0</v>
      </c>
      <c r="E85" s="397">
        <f>E53</f>
        <v>0</v>
      </c>
      <c r="F85" s="338">
        <f t="shared" si="12"/>
        <v>0</v>
      </c>
      <c r="G85" s="384">
        <f>G53</f>
        <v>0</v>
      </c>
      <c r="H85" s="338">
        <f>H53</f>
        <v>0</v>
      </c>
      <c r="I85" s="338">
        <f>I53</f>
        <v>0</v>
      </c>
      <c r="J85" s="338">
        <f>J53</f>
        <v>0</v>
      </c>
      <c r="K85" s="371"/>
    </row>
    <row r="86" spans="1:24" s="372" customFormat="1" ht="30.75" customHeight="1">
      <c r="A86" s="369" t="s">
        <v>238</v>
      </c>
      <c r="B86" s="315">
        <v>1304</v>
      </c>
      <c r="C86" s="397">
        <f>C50</f>
        <v>0</v>
      </c>
      <c r="D86" s="397">
        <f>D50</f>
        <v>0</v>
      </c>
      <c r="E86" s="397">
        <f>E50</f>
        <v>0</v>
      </c>
      <c r="F86" s="338">
        <f t="shared" si="12"/>
        <v>0</v>
      </c>
      <c r="G86" s="384">
        <f>G50</f>
        <v>0</v>
      </c>
      <c r="H86" s="338">
        <f>H50</f>
        <v>0</v>
      </c>
      <c r="I86" s="338">
        <f>I50</f>
        <v>0</v>
      </c>
      <c r="J86" s="338">
        <f>J50</f>
        <v>0</v>
      </c>
      <c r="K86" s="371"/>
    </row>
    <row r="87" spans="1:24" s="372" customFormat="1" ht="30.75" customHeight="1">
      <c r="A87" s="369" t="s">
        <v>239</v>
      </c>
      <c r="B87" s="315">
        <v>1305</v>
      </c>
      <c r="C87" s="397">
        <f>C54</f>
        <v>0</v>
      </c>
      <c r="D87" s="397">
        <f>D54</f>
        <v>0</v>
      </c>
      <c r="E87" s="397">
        <f>E54</f>
        <v>0</v>
      </c>
      <c r="F87" s="397">
        <f t="shared" si="12"/>
        <v>0</v>
      </c>
      <c r="G87" s="378">
        <f>G54</f>
        <v>0</v>
      </c>
      <c r="H87" s="397">
        <f>H54</f>
        <v>0</v>
      </c>
      <c r="I87" s="397">
        <f>I54</f>
        <v>0</v>
      </c>
      <c r="J87" s="397">
        <f>J54</f>
        <v>0</v>
      </c>
      <c r="K87" s="371"/>
    </row>
    <row r="88" spans="1:24" s="372" customFormat="1" ht="30.75" customHeight="1">
      <c r="A88" s="364" t="s">
        <v>71</v>
      </c>
      <c r="B88" s="377">
        <v>1310</v>
      </c>
      <c r="C88" s="376">
        <f t="shared" ref="C88:J88" si="13">C82+C83-C84-C85-C86-C87</f>
        <v>-97</v>
      </c>
      <c r="D88" s="376">
        <f t="shared" si="13"/>
        <v>363</v>
      </c>
      <c r="E88" s="376">
        <f t="shared" si="13"/>
        <v>172</v>
      </c>
      <c r="F88" s="376">
        <f t="shared" si="13"/>
        <v>154</v>
      </c>
      <c r="G88" s="375">
        <f t="shared" si="13"/>
        <v>-348</v>
      </c>
      <c r="H88" s="376">
        <f t="shared" si="13"/>
        <v>-176</v>
      </c>
      <c r="I88" s="376">
        <f t="shared" si="13"/>
        <v>15</v>
      </c>
      <c r="J88" s="376">
        <f t="shared" si="13"/>
        <v>663</v>
      </c>
      <c r="K88" s="368"/>
    </row>
    <row r="89" spans="1:24" s="372" customFormat="1" ht="30.75" customHeight="1">
      <c r="A89" s="364" t="s">
        <v>240</v>
      </c>
      <c r="B89" s="377"/>
      <c r="C89" s="375"/>
      <c r="D89" s="376"/>
      <c r="E89" s="376"/>
      <c r="F89" s="390"/>
      <c r="G89" s="391"/>
      <c r="H89" s="390"/>
      <c r="I89" s="390"/>
      <c r="J89" s="390"/>
      <c r="K89" s="368"/>
    </row>
    <row r="90" spans="1:24" s="372" customFormat="1" ht="30.75" customHeight="1">
      <c r="A90" s="369" t="s">
        <v>241</v>
      </c>
      <c r="B90" s="315">
        <v>1400</v>
      </c>
      <c r="C90" s="378">
        <v>5154</v>
      </c>
      <c r="D90" s="378">
        <v>11303</v>
      </c>
      <c r="E90" s="378">
        <v>8332</v>
      </c>
      <c r="F90" s="378">
        <f>SUM(G90:J90)</f>
        <v>7693</v>
      </c>
      <c r="G90" s="378">
        <f>-(G10+G11+G12+G20)</f>
        <v>2167</v>
      </c>
      <c r="H90" s="378">
        <f>-(H10+H11+H12+H20)</f>
        <v>41</v>
      </c>
      <c r="I90" s="378">
        <f>-(I10+I11+I12+I20)</f>
        <v>1683</v>
      </c>
      <c r="J90" s="378">
        <f>-(J10+J11+J12+J20)</f>
        <v>3802</v>
      </c>
      <c r="K90" s="371"/>
    </row>
    <row r="91" spans="1:24" s="372" customFormat="1" ht="30.75" customHeight="1">
      <c r="A91" s="369" t="s">
        <v>148</v>
      </c>
      <c r="B91" s="315">
        <v>1410</v>
      </c>
      <c r="C91" s="370">
        <v>3910</v>
      </c>
      <c r="D91" s="370">
        <v>11020</v>
      </c>
      <c r="E91" s="370">
        <v>5805</v>
      </c>
      <c r="F91" s="378">
        <f>SUM(G91:J91)</f>
        <v>8004</v>
      </c>
      <c r="G91" s="370">
        <f t="shared" ref="G91:J92" si="14">-(G13+G25)</f>
        <v>1909</v>
      </c>
      <c r="H91" s="370">
        <f t="shared" si="14"/>
        <v>655</v>
      </c>
      <c r="I91" s="370">
        <f t="shared" si="14"/>
        <v>1465</v>
      </c>
      <c r="J91" s="370">
        <f t="shared" si="14"/>
        <v>3975</v>
      </c>
      <c r="K91" s="371"/>
    </row>
    <row r="92" spans="1:24" s="372" customFormat="1" ht="30.75" customHeight="1">
      <c r="A92" s="369" t="s">
        <v>176</v>
      </c>
      <c r="B92" s="315">
        <v>1420</v>
      </c>
      <c r="C92" s="370">
        <v>1033</v>
      </c>
      <c r="D92" s="370">
        <v>2424</v>
      </c>
      <c r="E92" s="370">
        <v>1277</v>
      </c>
      <c r="F92" s="378">
        <f>SUM(G92:J92)</f>
        <v>1780</v>
      </c>
      <c r="G92" s="370">
        <f t="shared" si="14"/>
        <v>439</v>
      </c>
      <c r="H92" s="370">
        <f t="shared" si="14"/>
        <v>170</v>
      </c>
      <c r="I92" s="370">
        <f t="shared" si="14"/>
        <v>297</v>
      </c>
      <c r="J92" s="370">
        <f t="shared" si="14"/>
        <v>874</v>
      </c>
      <c r="K92" s="371"/>
      <c r="P92" s="379"/>
      <c r="Q92" s="379"/>
      <c r="R92" s="379"/>
      <c r="S92" s="379"/>
      <c r="T92" s="379"/>
      <c r="U92" s="379"/>
      <c r="V92" s="379"/>
      <c r="W92" s="379"/>
      <c r="X92" s="379"/>
    </row>
    <row r="93" spans="1:24" s="372" customFormat="1" ht="30.75" customHeight="1">
      <c r="A93" s="369" t="s">
        <v>242</v>
      </c>
      <c r="B93" s="315">
        <v>1430</v>
      </c>
      <c r="C93" s="370">
        <v>236</v>
      </c>
      <c r="D93" s="370">
        <v>210</v>
      </c>
      <c r="E93" s="370">
        <v>172</v>
      </c>
      <c r="F93" s="378">
        <f>SUM(G93:J93)</f>
        <v>154</v>
      </c>
      <c r="G93" s="370">
        <f>-G16-G27</f>
        <v>44</v>
      </c>
      <c r="H93" s="370">
        <f>-H16-H27</f>
        <v>49</v>
      </c>
      <c r="I93" s="370">
        <f>-I16-I27</f>
        <v>15</v>
      </c>
      <c r="J93" s="370">
        <f>-J16-J27</f>
        <v>46</v>
      </c>
      <c r="K93" s="371"/>
    </row>
    <row r="94" spans="1:24" s="372" customFormat="1" ht="30.75" customHeight="1">
      <c r="A94" s="369" t="s">
        <v>69</v>
      </c>
      <c r="B94" s="315">
        <v>1440</v>
      </c>
      <c r="C94" s="370">
        <v>439</v>
      </c>
      <c r="D94" s="370">
        <v>590</v>
      </c>
      <c r="E94" s="370">
        <v>414</v>
      </c>
      <c r="F94" s="378">
        <f>SUM(G94:J94)</f>
        <v>439</v>
      </c>
      <c r="G94" s="370">
        <f>-(G17+G24+G29+G32+G39)</f>
        <v>145</v>
      </c>
      <c r="H94" s="370">
        <f>-(H17+H24+H29+H32+H39)</f>
        <v>59</v>
      </c>
      <c r="I94" s="370">
        <f>-(I17+I24+I29+I32+I39)</f>
        <v>67</v>
      </c>
      <c r="J94" s="370">
        <f>-(J17+J24+J29+J32+J39)</f>
        <v>168</v>
      </c>
      <c r="K94" s="371"/>
    </row>
    <row r="95" spans="1:24" s="372" customFormat="1" ht="30.75" customHeight="1">
      <c r="A95" s="364" t="s">
        <v>243</v>
      </c>
      <c r="B95" s="377">
        <v>1450</v>
      </c>
      <c r="C95" s="375">
        <f t="shared" ref="C95:J95" si="15">SUM(C90,C91:C94)</f>
        <v>10772</v>
      </c>
      <c r="D95" s="375">
        <f t="shared" si="15"/>
        <v>25547</v>
      </c>
      <c r="E95" s="376">
        <f t="shared" si="15"/>
        <v>16000</v>
      </c>
      <c r="F95" s="376">
        <f t="shared" si="15"/>
        <v>18070</v>
      </c>
      <c r="G95" s="375">
        <f>SUM(G90,G91:G94)</f>
        <v>4704</v>
      </c>
      <c r="H95" s="375">
        <f t="shared" si="15"/>
        <v>974</v>
      </c>
      <c r="I95" s="375">
        <f t="shared" si="15"/>
        <v>3527</v>
      </c>
      <c r="J95" s="375">
        <f t="shared" si="15"/>
        <v>8865</v>
      </c>
      <c r="K95" s="368"/>
    </row>
    <row r="96" spans="1:24" s="363" customFormat="1" ht="19.5" customHeight="1">
      <c r="A96" s="398"/>
      <c r="B96" s="399"/>
      <c r="C96" s="400"/>
      <c r="D96" s="400"/>
      <c r="E96" s="400"/>
      <c r="F96" s="400"/>
      <c r="G96" s="400"/>
      <c r="H96" s="400"/>
      <c r="I96" s="400"/>
      <c r="J96" s="400"/>
      <c r="K96" s="401"/>
    </row>
    <row r="97" spans="1:10" ht="16.5" customHeight="1">
      <c r="A97" s="402"/>
      <c r="C97" s="403"/>
      <c r="D97" s="404"/>
      <c r="E97" s="404"/>
      <c r="F97" s="404"/>
      <c r="G97" s="404"/>
      <c r="H97" s="404"/>
      <c r="I97" s="404"/>
      <c r="J97" s="404"/>
    </row>
    <row r="98" spans="1:10" ht="19.5" customHeight="1">
      <c r="A98" s="405" t="s">
        <v>155</v>
      </c>
      <c r="C98" s="406" t="s">
        <v>244</v>
      </c>
      <c r="D98" s="406"/>
      <c r="E98" s="406"/>
      <c r="F98" s="406"/>
      <c r="G98" s="407"/>
      <c r="H98" s="347" t="s">
        <v>245</v>
      </c>
      <c r="I98" s="347"/>
      <c r="J98" s="347"/>
    </row>
    <row r="99" spans="1:10" s="372" customFormat="1" ht="29.25" customHeight="1">
      <c r="A99" s="408" t="s">
        <v>157</v>
      </c>
      <c r="B99" s="351"/>
      <c r="C99" s="409" t="s">
        <v>246</v>
      </c>
      <c r="D99" s="409"/>
      <c r="E99" s="409"/>
      <c r="F99" s="409"/>
      <c r="G99" s="410"/>
      <c r="H99" s="350" t="s">
        <v>159</v>
      </c>
      <c r="I99" s="350"/>
      <c r="J99" s="350"/>
    </row>
    <row r="100" spans="1:10" ht="19.5" customHeight="1">
      <c r="A100" s="402"/>
      <c r="C100" s="403"/>
      <c r="D100" s="404"/>
      <c r="E100" s="404"/>
      <c r="F100" s="404"/>
      <c r="G100" s="404"/>
      <c r="H100" s="404"/>
      <c r="I100" s="404"/>
      <c r="J100" s="404"/>
    </row>
    <row r="101" spans="1:10">
      <c r="A101" s="402"/>
      <c r="C101" s="403">
        <f t="shared" ref="C101:J102" si="16">C91+C13+C25</f>
        <v>0</v>
      </c>
      <c r="D101" s="403">
        <f t="shared" si="16"/>
        <v>0</v>
      </c>
      <c r="E101" s="403">
        <f t="shared" si="16"/>
        <v>0</v>
      </c>
      <c r="F101" s="403">
        <f t="shared" si="16"/>
        <v>0</v>
      </c>
      <c r="G101" s="403">
        <f t="shared" si="16"/>
        <v>0</v>
      </c>
      <c r="H101" s="403">
        <f t="shared" si="16"/>
        <v>0</v>
      </c>
      <c r="I101" s="403">
        <f t="shared" si="16"/>
        <v>0</v>
      </c>
      <c r="J101" s="403">
        <f t="shared" si="16"/>
        <v>0</v>
      </c>
    </row>
    <row r="102" spans="1:10">
      <c r="A102" s="402"/>
      <c r="C102" s="403">
        <f t="shared" si="16"/>
        <v>0</v>
      </c>
      <c r="D102" s="403">
        <f t="shared" si="16"/>
        <v>0</v>
      </c>
      <c r="E102" s="403">
        <f t="shared" si="16"/>
        <v>0</v>
      </c>
      <c r="F102" s="403">
        <f t="shared" si="16"/>
        <v>0</v>
      </c>
      <c r="G102" s="403">
        <f t="shared" si="16"/>
        <v>0</v>
      </c>
      <c r="H102" s="403">
        <f t="shared" si="16"/>
        <v>0</v>
      </c>
      <c r="I102" s="403">
        <f t="shared" si="16"/>
        <v>0</v>
      </c>
      <c r="J102" s="403">
        <f t="shared" si="16"/>
        <v>0</v>
      </c>
    </row>
    <row r="103" spans="1:10">
      <c r="A103" s="402"/>
      <c r="C103" s="411">
        <f t="shared" ref="C103:J103" si="17">C93+C16+C27</f>
        <v>0</v>
      </c>
      <c r="D103" s="411">
        <f t="shared" si="17"/>
        <v>0</v>
      </c>
      <c r="E103" s="411">
        <f t="shared" si="17"/>
        <v>0</v>
      </c>
      <c r="F103" s="411">
        <f t="shared" si="17"/>
        <v>0</v>
      </c>
      <c r="G103" s="411">
        <f t="shared" si="17"/>
        <v>0</v>
      </c>
      <c r="H103" s="411">
        <f t="shared" si="17"/>
        <v>0</v>
      </c>
      <c r="I103" s="411">
        <f t="shared" si="17"/>
        <v>0</v>
      </c>
      <c r="J103" s="411">
        <f t="shared" si="17"/>
        <v>0</v>
      </c>
    </row>
    <row r="104" spans="1:10">
      <c r="A104" s="402"/>
      <c r="C104" s="411"/>
      <c r="D104" s="411"/>
      <c r="E104" s="411"/>
      <c r="F104" s="411"/>
      <c r="G104" s="404"/>
      <c r="H104" s="404"/>
      <c r="I104" s="404"/>
      <c r="J104" s="404"/>
    </row>
    <row r="105" spans="1:10">
      <c r="A105" s="402"/>
      <c r="B105" s="352" t="s">
        <v>247</v>
      </c>
      <c r="C105" s="403">
        <f t="shared" ref="C105:J105" si="18">C91*18%</f>
        <v>703.8</v>
      </c>
      <c r="D105" s="403">
        <f t="shared" si="18"/>
        <v>1983.6</v>
      </c>
      <c r="E105" s="403">
        <f t="shared" si="18"/>
        <v>1044.8999999999999</v>
      </c>
      <c r="F105" s="403">
        <f t="shared" si="18"/>
        <v>1440.72</v>
      </c>
      <c r="G105" s="403">
        <f t="shared" si="18"/>
        <v>343.62</v>
      </c>
      <c r="H105" s="403">
        <f t="shared" si="18"/>
        <v>117.89999999999999</v>
      </c>
      <c r="I105" s="403">
        <f t="shared" si="18"/>
        <v>263.7</v>
      </c>
      <c r="J105" s="403">
        <f t="shared" si="18"/>
        <v>715.5</v>
      </c>
    </row>
    <row r="106" spans="1:10">
      <c r="A106" s="402"/>
      <c r="B106" s="352" t="s">
        <v>248</v>
      </c>
      <c r="C106" s="403">
        <f t="shared" ref="C106:J106" si="19">C91*1.5%</f>
        <v>58.65</v>
      </c>
      <c r="D106" s="403">
        <f t="shared" si="19"/>
        <v>165.29999999999998</v>
      </c>
      <c r="E106" s="403">
        <f t="shared" si="19"/>
        <v>87.075000000000003</v>
      </c>
      <c r="F106" s="403">
        <f t="shared" si="19"/>
        <v>120.06</v>
      </c>
      <c r="G106" s="403">
        <f t="shared" si="19"/>
        <v>28.634999999999998</v>
      </c>
      <c r="H106" s="403">
        <f t="shared" si="19"/>
        <v>9.8249999999999993</v>
      </c>
      <c r="I106" s="403">
        <f t="shared" si="19"/>
        <v>21.974999999999998</v>
      </c>
      <c r="J106" s="403">
        <f t="shared" si="19"/>
        <v>59.625</v>
      </c>
    </row>
    <row r="107" spans="1:10">
      <c r="A107" s="402"/>
      <c r="B107" s="352" t="s">
        <v>249</v>
      </c>
      <c r="C107" s="403">
        <f t="shared" ref="C107:J107" si="20">C91-C105-C106</f>
        <v>3147.5499999999997</v>
      </c>
      <c r="D107" s="403">
        <f t="shared" si="20"/>
        <v>8871.1</v>
      </c>
      <c r="E107" s="403">
        <f t="shared" si="20"/>
        <v>4673.0250000000005</v>
      </c>
      <c r="F107" s="403">
        <f t="shared" si="20"/>
        <v>6443.2199999999993</v>
      </c>
      <c r="G107" s="403">
        <f t="shared" si="20"/>
        <v>1536.7450000000001</v>
      </c>
      <c r="H107" s="403">
        <f t="shared" si="20"/>
        <v>527.27499999999998</v>
      </c>
      <c r="I107" s="403">
        <f t="shared" si="20"/>
        <v>1179.325</v>
      </c>
      <c r="J107" s="403">
        <f t="shared" si="20"/>
        <v>3199.875</v>
      </c>
    </row>
    <row r="108" spans="1:10">
      <c r="A108" s="402"/>
      <c r="B108" s="352" t="s">
        <v>250</v>
      </c>
      <c r="C108" s="403">
        <v>1033</v>
      </c>
      <c r="D108" s="403">
        <v>2424</v>
      </c>
      <c r="E108" s="403">
        <v>1277</v>
      </c>
      <c r="F108" s="403">
        <v>2498</v>
      </c>
      <c r="G108" s="403">
        <v>725</v>
      </c>
      <c r="H108" s="403">
        <v>573</v>
      </c>
      <c r="I108" s="403">
        <v>326</v>
      </c>
      <c r="J108" s="403">
        <v>874</v>
      </c>
    </row>
    <row r="109" spans="1:10">
      <c r="A109" s="402"/>
      <c r="C109" s="403"/>
      <c r="D109" s="404"/>
      <c r="E109" s="404"/>
      <c r="F109" s="404"/>
      <c r="G109" s="404"/>
      <c r="H109" s="404"/>
      <c r="I109" s="404"/>
      <c r="J109" s="404"/>
    </row>
    <row r="110" spans="1:10">
      <c r="A110" s="402"/>
      <c r="C110" s="403"/>
      <c r="D110" s="403"/>
      <c r="E110" s="403"/>
      <c r="F110" s="403"/>
      <c r="G110" s="403"/>
      <c r="H110" s="403"/>
      <c r="I110" s="403"/>
      <c r="J110" s="403"/>
    </row>
    <row r="111" spans="1:10">
      <c r="A111" s="402"/>
      <c r="C111" s="403"/>
      <c r="D111" s="403"/>
      <c r="E111" s="403"/>
      <c r="F111" s="403"/>
      <c r="G111" s="403"/>
      <c r="H111" s="403"/>
      <c r="I111" s="403"/>
      <c r="J111" s="403"/>
    </row>
    <row r="112" spans="1:10">
      <c r="A112" s="402"/>
      <c r="C112" s="403"/>
      <c r="D112" s="404"/>
      <c r="E112" s="404"/>
      <c r="F112" s="404"/>
      <c r="G112" s="404"/>
      <c r="H112" s="404"/>
      <c r="I112" s="404"/>
      <c r="J112" s="404"/>
    </row>
    <row r="113" spans="1:10">
      <c r="A113" s="402"/>
      <c r="C113" s="403"/>
      <c r="D113" s="403"/>
      <c r="E113" s="403"/>
      <c r="F113" s="403"/>
      <c r="G113" s="403"/>
      <c r="H113" s="403"/>
      <c r="I113" s="403"/>
      <c r="J113" s="403"/>
    </row>
    <row r="114" spans="1:10">
      <c r="A114" s="402"/>
      <c r="C114" s="403"/>
      <c r="D114" s="403"/>
      <c r="E114" s="403"/>
      <c r="F114" s="403"/>
      <c r="G114" s="403"/>
      <c r="H114" s="403"/>
      <c r="I114" s="403"/>
      <c r="J114" s="403"/>
    </row>
    <row r="115" spans="1:10">
      <c r="A115" s="402"/>
      <c r="C115" s="411"/>
      <c r="D115" s="411"/>
      <c r="E115" s="411"/>
      <c r="F115" s="411"/>
      <c r="G115" s="411"/>
      <c r="H115" s="411"/>
      <c r="I115" s="411"/>
      <c r="J115" s="411"/>
    </row>
    <row r="116" spans="1:10">
      <c r="A116" s="402"/>
      <c r="C116" s="403"/>
      <c r="D116" s="404"/>
      <c r="E116" s="404"/>
      <c r="F116" s="404"/>
      <c r="G116" s="404"/>
      <c r="H116" s="404"/>
      <c r="I116" s="404"/>
      <c r="J116" s="404"/>
    </row>
    <row r="117" spans="1:10">
      <c r="A117" s="402"/>
      <c r="C117" s="403"/>
      <c r="D117" s="404"/>
      <c r="E117" s="404"/>
      <c r="F117" s="404"/>
      <c r="G117" s="404"/>
      <c r="H117" s="404"/>
      <c r="I117" s="404"/>
      <c r="J117" s="404"/>
    </row>
    <row r="118" spans="1:10">
      <c r="A118" s="402"/>
      <c r="C118" s="403"/>
      <c r="D118" s="404"/>
      <c r="E118" s="404"/>
      <c r="F118" s="404"/>
      <c r="G118" s="404"/>
      <c r="H118" s="404"/>
      <c r="I118" s="404"/>
      <c r="J118" s="404"/>
    </row>
    <row r="119" spans="1:10">
      <c r="A119" s="402"/>
      <c r="C119" s="403"/>
      <c r="D119" s="404"/>
      <c r="E119" s="404"/>
      <c r="F119" s="404"/>
      <c r="G119" s="404"/>
      <c r="H119" s="404"/>
      <c r="I119" s="404"/>
      <c r="J119" s="404"/>
    </row>
    <row r="120" spans="1:10">
      <c r="A120" s="402"/>
      <c r="C120" s="403"/>
      <c r="D120" s="404"/>
      <c r="E120" s="404"/>
      <c r="F120" s="404"/>
      <c r="G120" s="404"/>
      <c r="H120" s="404"/>
      <c r="I120" s="404"/>
      <c r="J120" s="404"/>
    </row>
    <row r="121" spans="1:10">
      <c r="A121" s="402"/>
      <c r="C121" s="403"/>
      <c r="D121" s="404"/>
      <c r="E121" s="404"/>
      <c r="F121" s="404"/>
      <c r="G121" s="404"/>
      <c r="H121" s="404"/>
      <c r="I121" s="404"/>
      <c r="J121" s="404"/>
    </row>
    <row r="122" spans="1:10">
      <c r="A122" s="402"/>
      <c r="C122" s="403"/>
      <c r="D122" s="404"/>
      <c r="E122" s="404"/>
      <c r="F122" s="404"/>
      <c r="G122" s="404"/>
      <c r="H122" s="404"/>
      <c r="I122" s="404"/>
      <c r="J122" s="404"/>
    </row>
    <row r="123" spans="1:10">
      <c r="A123" s="402"/>
      <c r="C123" s="403"/>
      <c r="D123" s="404"/>
      <c r="E123" s="404"/>
      <c r="F123" s="404"/>
      <c r="G123" s="404"/>
      <c r="H123" s="404"/>
      <c r="I123" s="404"/>
      <c r="J123" s="404"/>
    </row>
    <row r="124" spans="1:10">
      <c r="A124" s="402"/>
      <c r="C124" s="403"/>
      <c r="D124" s="404"/>
      <c r="E124" s="404"/>
      <c r="F124" s="404"/>
      <c r="G124" s="404"/>
      <c r="H124" s="404"/>
      <c r="I124" s="404"/>
      <c r="J124" s="404"/>
    </row>
    <row r="125" spans="1:10">
      <c r="A125" s="402"/>
      <c r="C125" s="403"/>
      <c r="D125" s="404"/>
      <c r="E125" s="404"/>
      <c r="F125" s="404"/>
      <c r="G125" s="404"/>
      <c r="H125" s="404"/>
      <c r="I125" s="404"/>
      <c r="J125" s="404"/>
    </row>
    <row r="126" spans="1:10">
      <c r="A126" s="402"/>
      <c r="C126" s="403"/>
      <c r="D126" s="404"/>
      <c r="E126" s="404"/>
      <c r="F126" s="404"/>
      <c r="G126" s="404"/>
      <c r="H126" s="404"/>
      <c r="I126" s="404"/>
      <c r="J126" s="404"/>
    </row>
    <row r="127" spans="1:10">
      <c r="A127" s="402"/>
      <c r="C127" s="403"/>
      <c r="D127" s="404"/>
      <c r="E127" s="404"/>
      <c r="F127" s="404"/>
      <c r="G127" s="404"/>
      <c r="H127" s="404"/>
      <c r="I127" s="404"/>
      <c r="J127" s="404"/>
    </row>
    <row r="128" spans="1:10">
      <c r="A128" s="402"/>
      <c r="C128" s="403"/>
      <c r="D128" s="404"/>
      <c r="E128" s="404"/>
      <c r="F128" s="404"/>
      <c r="G128" s="404"/>
      <c r="H128" s="404"/>
      <c r="I128" s="404"/>
      <c r="J128" s="404"/>
    </row>
    <row r="129" spans="1:10">
      <c r="A129" s="402"/>
      <c r="C129" s="403"/>
      <c r="D129" s="404"/>
      <c r="E129" s="404"/>
      <c r="F129" s="404"/>
      <c r="G129" s="404"/>
      <c r="H129" s="404"/>
      <c r="I129" s="404"/>
      <c r="J129" s="404"/>
    </row>
    <row r="130" spans="1:10">
      <c r="A130" s="402"/>
      <c r="C130" s="403"/>
      <c r="D130" s="404"/>
      <c r="E130" s="404"/>
      <c r="F130" s="404"/>
      <c r="G130" s="404"/>
      <c r="H130" s="404"/>
      <c r="I130" s="404"/>
      <c r="J130" s="404"/>
    </row>
    <row r="131" spans="1:10">
      <c r="A131" s="402"/>
      <c r="C131" s="403"/>
      <c r="D131" s="404"/>
      <c r="E131" s="404"/>
      <c r="F131" s="404"/>
      <c r="G131" s="404"/>
      <c r="H131" s="404"/>
      <c r="I131" s="404"/>
      <c r="J131" s="404"/>
    </row>
    <row r="132" spans="1:10">
      <c r="A132" s="402"/>
      <c r="C132" s="403"/>
      <c r="D132" s="404"/>
      <c r="E132" s="404"/>
      <c r="F132" s="404"/>
      <c r="G132" s="404"/>
      <c r="H132" s="404"/>
      <c r="I132" s="404"/>
      <c r="J132" s="404"/>
    </row>
    <row r="133" spans="1:10">
      <c r="A133" s="402"/>
      <c r="C133" s="403"/>
      <c r="D133" s="404"/>
      <c r="E133" s="404"/>
      <c r="F133" s="404"/>
      <c r="G133" s="404"/>
      <c r="H133" s="404"/>
      <c r="I133" s="404"/>
      <c r="J133" s="404"/>
    </row>
    <row r="134" spans="1:10">
      <c r="A134" s="402"/>
      <c r="C134" s="403"/>
      <c r="D134" s="404"/>
      <c r="E134" s="404"/>
      <c r="F134" s="404"/>
      <c r="G134" s="404"/>
      <c r="H134" s="404"/>
      <c r="I134" s="404"/>
      <c r="J134" s="404"/>
    </row>
    <row r="135" spans="1:10">
      <c r="A135" s="402"/>
      <c r="C135" s="403"/>
      <c r="D135" s="404"/>
      <c r="E135" s="404"/>
      <c r="F135" s="404"/>
      <c r="G135" s="404"/>
      <c r="H135" s="404"/>
      <c r="I135" s="404"/>
      <c r="J135" s="404"/>
    </row>
    <row r="136" spans="1:10">
      <c r="A136" s="402"/>
      <c r="C136" s="403"/>
      <c r="D136" s="404"/>
      <c r="E136" s="404"/>
      <c r="F136" s="404"/>
      <c r="G136" s="404"/>
      <c r="H136" s="404"/>
      <c r="I136" s="404"/>
      <c r="J136" s="404"/>
    </row>
    <row r="137" spans="1:10">
      <c r="A137" s="402"/>
      <c r="C137" s="403"/>
      <c r="D137" s="404"/>
      <c r="E137" s="404"/>
      <c r="F137" s="404"/>
      <c r="G137" s="404"/>
      <c r="H137" s="404"/>
      <c r="I137" s="404"/>
      <c r="J137" s="404"/>
    </row>
    <row r="138" spans="1:10">
      <c r="A138" s="402"/>
      <c r="C138" s="403"/>
      <c r="D138" s="404"/>
      <c r="E138" s="404"/>
      <c r="F138" s="404"/>
      <c r="G138" s="404"/>
      <c r="H138" s="404"/>
      <c r="I138" s="404"/>
      <c r="J138" s="404"/>
    </row>
    <row r="139" spans="1:10">
      <c r="A139" s="402"/>
      <c r="C139" s="403"/>
      <c r="D139" s="404"/>
      <c r="E139" s="404"/>
      <c r="F139" s="404"/>
      <c r="G139" s="404"/>
      <c r="H139" s="404"/>
      <c r="I139" s="404"/>
      <c r="J139" s="404"/>
    </row>
    <row r="140" spans="1:10">
      <c r="A140" s="402"/>
      <c r="C140" s="403"/>
      <c r="D140" s="404"/>
      <c r="E140" s="404"/>
      <c r="F140" s="404"/>
      <c r="G140" s="404"/>
      <c r="H140" s="404"/>
      <c r="I140" s="404"/>
      <c r="J140" s="404"/>
    </row>
    <row r="141" spans="1:10">
      <c r="A141" s="402"/>
      <c r="C141" s="403"/>
      <c r="D141" s="404"/>
      <c r="E141" s="404"/>
      <c r="F141" s="404"/>
      <c r="G141" s="404"/>
      <c r="H141" s="404"/>
      <c r="I141" s="404"/>
      <c r="J141" s="404"/>
    </row>
    <row r="142" spans="1:10">
      <c r="A142" s="402"/>
      <c r="C142" s="403"/>
      <c r="D142" s="404"/>
      <c r="E142" s="404"/>
      <c r="F142" s="404"/>
      <c r="G142" s="404"/>
      <c r="H142" s="404"/>
      <c r="I142" s="404"/>
      <c r="J142" s="404"/>
    </row>
    <row r="143" spans="1:10">
      <c r="A143" s="402"/>
      <c r="C143" s="403"/>
      <c r="D143" s="404"/>
      <c r="E143" s="404"/>
      <c r="F143" s="404"/>
      <c r="G143" s="404"/>
      <c r="H143" s="404"/>
      <c r="I143" s="404"/>
      <c r="J143" s="404"/>
    </row>
    <row r="144" spans="1:10">
      <c r="A144" s="402"/>
      <c r="C144" s="403"/>
      <c r="D144" s="404"/>
      <c r="E144" s="404"/>
      <c r="F144" s="404"/>
      <c r="G144" s="404"/>
      <c r="H144" s="404"/>
      <c r="I144" s="404"/>
      <c r="J144" s="404"/>
    </row>
    <row r="145" spans="1:10">
      <c r="A145" s="402"/>
      <c r="C145" s="403"/>
      <c r="D145" s="404"/>
      <c r="E145" s="404"/>
      <c r="F145" s="404"/>
      <c r="G145" s="404"/>
      <c r="H145" s="404"/>
      <c r="I145" s="404"/>
      <c r="J145" s="404"/>
    </row>
    <row r="146" spans="1:10">
      <c r="A146" s="402"/>
      <c r="C146" s="403"/>
      <c r="D146" s="404"/>
      <c r="E146" s="404"/>
      <c r="F146" s="404"/>
      <c r="G146" s="404"/>
      <c r="H146" s="404"/>
      <c r="I146" s="404"/>
      <c r="J146" s="404"/>
    </row>
    <row r="147" spans="1:10">
      <c r="A147" s="402"/>
      <c r="C147" s="403"/>
      <c r="D147" s="404"/>
      <c r="E147" s="404"/>
      <c r="F147" s="404"/>
      <c r="G147" s="404"/>
      <c r="H147" s="404"/>
      <c r="I147" s="404"/>
      <c r="J147" s="404"/>
    </row>
    <row r="148" spans="1:10">
      <c r="A148" s="402"/>
      <c r="C148" s="403"/>
      <c r="D148" s="404"/>
      <c r="E148" s="404"/>
      <c r="F148" s="404"/>
      <c r="G148" s="404"/>
      <c r="H148" s="404"/>
      <c r="I148" s="404"/>
      <c r="J148" s="404"/>
    </row>
    <row r="149" spans="1:10">
      <c r="A149" s="402"/>
      <c r="C149" s="403"/>
      <c r="D149" s="404"/>
      <c r="E149" s="404"/>
      <c r="F149" s="404"/>
      <c r="G149" s="404"/>
      <c r="H149" s="404"/>
      <c r="I149" s="404"/>
      <c r="J149" s="404"/>
    </row>
    <row r="150" spans="1:10">
      <c r="A150" s="402"/>
      <c r="C150" s="403"/>
      <c r="D150" s="404"/>
      <c r="E150" s="404"/>
      <c r="F150" s="404"/>
      <c r="G150" s="404"/>
      <c r="H150" s="404"/>
      <c r="I150" s="404"/>
      <c r="J150" s="404"/>
    </row>
    <row r="151" spans="1:10">
      <c r="A151" s="402"/>
      <c r="C151" s="403"/>
      <c r="D151" s="404"/>
      <c r="E151" s="404"/>
      <c r="F151" s="404"/>
      <c r="G151" s="404"/>
      <c r="H151" s="404"/>
      <c r="I151" s="404"/>
      <c r="J151" s="404"/>
    </row>
    <row r="152" spans="1:10">
      <c r="A152" s="402"/>
      <c r="C152" s="403"/>
      <c r="D152" s="404"/>
      <c r="E152" s="404"/>
      <c r="F152" s="404"/>
      <c r="G152" s="404"/>
      <c r="H152" s="404"/>
      <c r="I152" s="404"/>
      <c r="J152" s="404"/>
    </row>
    <row r="153" spans="1:10">
      <c r="A153" s="402"/>
      <c r="C153" s="403"/>
      <c r="D153" s="404"/>
      <c r="E153" s="404"/>
      <c r="F153" s="404"/>
      <c r="G153" s="404"/>
      <c r="H153" s="404"/>
      <c r="I153" s="404"/>
      <c r="J153" s="404"/>
    </row>
    <row r="154" spans="1:10">
      <c r="A154" s="402"/>
      <c r="C154" s="403"/>
      <c r="D154" s="404"/>
      <c r="E154" s="404"/>
      <c r="F154" s="404"/>
      <c r="G154" s="404"/>
      <c r="H154" s="404"/>
      <c r="I154" s="404"/>
      <c r="J154" s="404"/>
    </row>
    <row r="155" spans="1:10">
      <c r="A155" s="402"/>
      <c r="C155" s="403"/>
      <c r="D155" s="404"/>
      <c r="E155" s="404"/>
      <c r="F155" s="404"/>
      <c r="G155" s="404"/>
      <c r="H155" s="404"/>
      <c r="I155" s="404"/>
      <c r="J155" s="404"/>
    </row>
    <row r="156" spans="1:10">
      <c r="A156" s="402"/>
      <c r="C156" s="403"/>
      <c r="D156" s="404"/>
      <c r="E156" s="404"/>
      <c r="F156" s="404"/>
      <c r="G156" s="404"/>
      <c r="H156" s="404"/>
      <c r="I156" s="404"/>
      <c r="J156" s="404"/>
    </row>
    <row r="157" spans="1:10">
      <c r="A157" s="402"/>
      <c r="C157" s="403"/>
      <c r="D157" s="404"/>
      <c r="E157" s="404"/>
      <c r="F157" s="404"/>
      <c r="G157" s="404"/>
      <c r="H157" s="404"/>
      <c r="I157" s="404"/>
      <c r="J157" s="404"/>
    </row>
    <row r="158" spans="1:10">
      <c r="A158" s="412"/>
    </row>
    <row r="159" spans="1:10">
      <c r="A159" s="412"/>
    </row>
    <row r="160" spans="1:10">
      <c r="A160" s="412"/>
    </row>
    <row r="161" spans="1:1">
      <c r="A161" s="412"/>
    </row>
    <row r="162" spans="1:1">
      <c r="A162" s="412"/>
    </row>
    <row r="163" spans="1:1">
      <c r="A163" s="412"/>
    </row>
    <row r="164" spans="1:1">
      <c r="A164" s="412"/>
    </row>
    <row r="165" spans="1:1">
      <c r="A165" s="412"/>
    </row>
    <row r="166" spans="1:1">
      <c r="A166" s="412"/>
    </row>
    <row r="167" spans="1:1">
      <c r="A167" s="412"/>
    </row>
    <row r="168" spans="1:1">
      <c r="A168" s="412"/>
    </row>
    <row r="169" spans="1:1">
      <c r="A169" s="412"/>
    </row>
    <row r="170" spans="1:1">
      <c r="A170" s="412"/>
    </row>
    <row r="171" spans="1:1">
      <c r="A171" s="412"/>
    </row>
    <row r="172" spans="1:1">
      <c r="A172" s="412"/>
    </row>
    <row r="173" spans="1:1">
      <c r="A173" s="412"/>
    </row>
    <row r="174" spans="1:1">
      <c r="A174" s="412"/>
    </row>
    <row r="175" spans="1:1">
      <c r="A175" s="412"/>
    </row>
    <row r="176" spans="1:1">
      <c r="A176" s="412"/>
    </row>
    <row r="177" spans="1:1">
      <c r="A177" s="412"/>
    </row>
    <row r="178" spans="1:1">
      <c r="A178" s="412"/>
    </row>
    <row r="179" spans="1:1">
      <c r="A179" s="412"/>
    </row>
    <row r="180" spans="1:1">
      <c r="A180" s="412"/>
    </row>
    <row r="181" spans="1:1">
      <c r="A181" s="412"/>
    </row>
    <row r="182" spans="1:1">
      <c r="A182" s="412"/>
    </row>
    <row r="183" spans="1:1">
      <c r="A183" s="412"/>
    </row>
    <row r="184" spans="1:1">
      <c r="A184" s="412"/>
    </row>
    <row r="185" spans="1:1">
      <c r="A185" s="412"/>
    </row>
    <row r="186" spans="1:1">
      <c r="A186" s="412"/>
    </row>
    <row r="187" spans="1:1">
      <c r="A187" s="412"/>
    </row>
    <row r="188" spans="1:1">
      <c r="A188" s="412"/>
    </row>
    <row r="189" spans="1:1">
      <c r="A189" s="412"/>
    </row>
    <row r="190" spans="1:1">
      <c r="A190" s="412"/>
    </row>
    <row r="191" spans="1:1">
      <c r="A191" s="412"/>
    </row>
    <row r="192" spans="1:1">
      <c r="A192" s="412"/>
    </row>
    <row r="193" spans="1:1">
      <c r="A193" s="412"/>
    </row>
    <row r="194" spans="1:1">
      <c r="A194" s="412"/>
    </row>
    <row r="195" spans="1:1">
      <c r="A195" s="412"/>
    </row>
    <row r="196" spans="1:1">
      <c r="A196" s="412"/>
    </row>
    <row r="197" spans="1:1">
      <c r="A197" s="412"/>
    </row>
    <row r="198" spans="1:1">
      <c r="A198" s="412"/>
    </row>
    <row r="199" spans="1:1">
      <c r="A199" s="412"/>
    </row>
    <row r="200" spans="1:1">
      <c r="A200" s="412"/>
    </row>
    <row r="201" spans="1:1">
      <c r="A201" s="412"/>
    </row>
    <row r="202" spans="1:1">
      <c r="A202" s="412"/>
    </row>
    <row r="203" spans="1:1">
      <c r="A203" s="412"/>
    </row>
    <row r="204" spans="1:1">
      <c r="A204" s="412"/>
    </row>
    <row r="205" spans="1:1">
      <c r="A205" s="412"/>
    </row>
    <row r="206" spans="1:1">
      <c r="A206" s="412"/>
    </row>
    <row r="207" spans="1:1">
      <c r="A207" s="412"/>
    </row>
    <row r="208" spans="1:1">
      <c r="A208" s="412"/>
    </row>
    <row r="209" spans="1:1">
      <c r="A209" s="412"/>
    </row>
    <row r="210" spans="1:1">
      <c r="A210" s="412"/>
    </row>
    <row r="211" spans="1:1">
      <c r="A211" s="412"/>
    </row>
    <row r="212" spans="1:1">
      <c r="A212" s="412"/>
    </row>
    <row r="213" spans="1:1">
      <c r="A213" s="412"/>
    </row>
    <row r="214" spans="1:1">
      <c r="A214" s="412"/>
    </row>
    <row r="215" spans="1:1">
      <c r="A215" s="412"/>
    </row>
    <row r="216" spans="1:1">
      <c r="A216" s="412"/>
    </row>
    <row r="217" spans="1:1">
      <c r="A217" s="412"/>
    </row>
    <row r="218" spans="1:1">
      <c r="A218" s="412"/>
    </row>
    <row r="219" spans="1:1">
      <c r="A219" s="412"/>
    </row>
    <row r="220" spans="1:1">
      <c r="A220" s="412"/>
    </row>
    <row r="221" spans="1:1">
      <c r="A221" s="412"/>
    </row>
    <row r="222" spans="1:1">
      <c r="A222" s="412"/>
    </row>
    <row r="223" spans="1:1">
      <c r="A223" s="412"/>
    </row>
    <row r="224" spans="1:1">
      <c r="A224" s="412"/>
    </row>
    <row r="225" spans="1:1">
      <c r="A225" s="412"/>
    </row>
    <row r="226" spans="1:1">
      <c r="A226" s="412"/>
    </row>
    <row r="227" spans="1:1">
      <c r="A227" s="412"/>
    </row>
    <row r="228" spans="1:1">
      <c r="A228" s="412"/>
    </row>
    <row r="229" spans="1:1">
      <c r="A229" s="412"/>
    </row>
    <row r="230" spans="1:1">
      <c r="A230" s="412"/>
    </row>
    <row r="231" spans="1:1">
      <c r="A231" s="412"/>
    </row>
    <row r="232" spans="1:1">
      <c r="A232" s="412"/>
    </row>
    <row r="233" spans="1:1">
      <c r="A233" s="412"/>
    </row>
    <row r="234" spans="1:1">
      <c r="A234" s="412"/>
    </row>
    <row r="235" spans="1:1">
      <c r="A235" s="412"/>
    </row>
    <row r="236" spans="1:1">
      <c r="A236" s="412"/>
    </row>
    <row r="237" spans="1:1">
      <c r="A237" s="412"/>
    </row>
    <row r="238" spans="1:1">
      <c r="A238" s="412"/>
    </row>
    <row r="239" spans="1:1">
      <c r="A239" s="412"/>
    </row>
    <row r="240" spans="1:1">
      <c r="A240" s="412"/>
    </row>
    <row r="241" spans="1:1">
      <c r="A241" s="412"/>
    </row>
    <row r="242" spans="1:1">
      <c r="A242" s="412"/>
    </row>
    <row r="243" spans="1:1">
      <c r="A243" s="412"/>
    </row>
    <row r="244" spans="1:1">
      <c r="A244" s="412"/>
    </row>
    <row r="245" spans="1:1">
      <c r="A245" s="412"/>
    </row>
    <row r="246" spans="1:1">
      <c r="A246" s="412"/>
    </row>
    <row r="247" spans="1:1">
      <c r="A247" s="412"/>
    </row>
    <row r="248" spans="1:1">
      <c r="A248" s="412"/>
    </row>
    <row r="249" spans="1:1">
      <c r="A249" s="412"/>
    </row>
    <row r="250" spans="1:1">
      <c r="A250" s="412"/>
    </row>
    <row r="251" spans="1:1">
      <c r="A251" s="412"/>
    </row>
    <row r="252" spans="1:1">
      <c r="A252" s="412"/>
    </row>
    <row r="253" spans="1:1">
      <c r="A253" s="412"/>
    </row>
    <row r="254" spans="1:1">
      <c r="A254" s="412"/>
    </row>
    <row r="255" spans="1:1">
      <c r="A255" s="412"/>
    </row>
    <row r="256" spans="1:1">
      <c r="A256" s="412"/>
    </row>
    <row r="257" spans="1:1">
      <c r="A257" s="412"/>
    </row>
    <row r="258" spans="1:1">
      <c r="A258" s="412"/>
    </row>
    <row r="259" spans="1:1">
      <c r="A259" s="412"/>
    </row>
    <row r="260" spans="1:1">
      <c r="A260" s="412"/>
    </row>
    <row r="261" spans="1:1">
      <c r="A261" s="412"/>
    </row>
    <row r="262" spans="1:1">
      <c r="A262" s="412"/>
    </row>
    <row r="263" spans="1:1">
      <c r="A263" s="412"/>
    </row>
    <row r="264" spans="1:1">
      <c r="A264" s="412"/>
    </row>
    <row r="265" spans="1:1">
      <c r="A265" s="412"/>
    </row>
    <row r="266" spans="1:1">
      <c r="A266" s="412"/>
    </row>
    <row r="267" spans="1:1">
      <c r="A267" s="412"/>
    </row>
    <row r="268" spans="1:1">
      <c r="A268" s="412"/>
    </row>
    <row r="269" spans="1:1">
      <c r="A269" s="412"/>
    </row>
    <row r="270" spans="1:1">
      <c r="A270" s="412"/>
    </row>
    <row r="271" spans="1:1">
      <c r="A271" s="412"/>
    </row>
    <row r="272" spans="1:1">
      <c r="A272" s="412"/>
    </row>
    <row r="273" spans="1:1">
      <c r="A273" s="412"/>
    </row>
    <row r="274" spans="1:1">
      <c r="A274" s="412"/>
    </row>
    <row r="275" spans="1:1">
      <c r="A275" s="412"/>
    </row>
    <row r="276" spans="1:1">
      <c r="A276" s="412"/>
    </row>
    <row r="277" spans="1:1">
      <c r="A277" s="412"/>
    </row>
    <row r="278" spans="1:1">
      <c r="A278" s="412"/>
    </row>
    <row r="279" spans="1:1">
      <c r="A279" s="412"/>
    </row>
    <row r="280" spans="1:1">
      <c r="A280" s="412"/>
    </row>
    <row r="281" spans="1:1">
      <c r="A281" s="412"/>
    </row>
    <row r="282" spans="1:1">
      <c r="A282" s="412"/>
    </row>
    <row r="283" spans="1:1">
      <c r="A283" s="412"/>
    </row>
    <row r="284" spans="1:1">
      <c r="A284" s="412"/>
    </row>
    <row r="285" spans="1:1">
      <c r="A285" s="412"/>
    </row>
    <row r="286" spans="1:1">
      <c r="A286" s="412"/>
    </row>
    <row r="287" spans="1:1">
      <c r="A287" s="412"/>
    </row>
    <row r="288" spans="1:1">
      <c r="A288" s="412"/>
    </row>
    <row r="289" spans="1:1">
      <c r="A289" s="412"/>
    </row>
    <row r="290" spans="1:1">
      <c r="A290" s="412"/>
    </row>
    <row r="291" spans="1:1">
      <c r="A291" s="412"/>
    </row>
    <row r="292" spans="1:1">
      <c r="A292" s="412"/>
    </row>
    <row r="293" spans="1:1">
      <c r="A293" s="412"/>
    </row>
    <row r="294" spans="1:1">
      <c r="A294" s="412"/>
    </row>
    <row r="295" spans="1:1">
      <c r="A295" s="412"/>
    </row>
    <row r="296" spans="1:1">
      <c r="A296" s="412"/>
    </row>
    <row r="297" spans="1:1">
      <c r="A297" s="412"/>
    </row>
    <row r="298" spans="1:1">
      <c r="A298" s="412"/>
    </row>
    <row r="299" spans="1:1">
      <c r="A299" s="412"/>
    </row>
    <row r="300" spans="1:1">
      <c r="A300" s="412"/>
    </row>
    <row r="301" spans="1:1">
      <c r="A301" s="412"/>
    </row>
    <row r="302" spans="1:1">
      <c r="A302" s="412"/>
    </row>
    <row r="303" spans="1:1">
      <c r="A303" s="412"/>
    </row>
    <row r="304" spans="1:1">
      <c r="A304" s="412"/>
    </row>
    <row r="305" spans="1:1">
      <c r="A305" s="412"/>
    </row>
    <row r="306" spans="1:1">
      <c r="A306" s="412"/>
    </row>
    <row r="307" spans="1:1">
      <c r="A307" s="412"/>
    </row>
    <row r="308" spans="1:1">
      <c r="A308" s="412"/>
    </row>
    <row r="309" spans="1:1">
      <c r="A309" s="412"/>
    </row>
    <row r="310" spans="1:1">
      <c r="A310" s="412"/>
    </row>
    <row r="311" spans="1:1">
      <c r="A311" s="412"/>
    </row>
    <row r="312" spans="1:1">
      <c r="A312" s="412"/>
    </row>
    <row r="313" spans="1:1">
      <c r="A313" s="412"/>
    </row>
    <row r="314" spans="1:1">
      <c r="A314" s="412"/>
    </row>
    <row r="315" spans="1:1">
      <c r="A315" s="412"/>
    </row>
    <row r="316" spans="1:1">
      <c r="A316" s="412"/>
    </row>
    <row r="317" spans="1:1">
      <c r="A317" s="412"/>
    </row>
    <row r="318" spans="1:1">
      <c r="A318" s="412"/>
    </row>
    <row r="319" spans="1:1">
      <c r="A319" s="412"/>
    </row>
    <row r="320" spans="1:1">
      <c r="A320" s="412"/>
    </row>
    <row r="321" spans="1:1">
      <c r="A321" s="412"/>
    </row>
    <row r="322" spans="1:1">
      <c r="A322" s="412"/>
    </row>
    <row r="323" spans="1:1">
      <c r="A323" s="412"/>
    </row>
    <row r="324" spans="1:1">
      <c r="A324" s="412"/>
    </row>
  </sheetData>
  <mergeCells count="14">
    <mergeCell ref="A2:K2"/>
    <mergeCell ref="A4:A5"/>
    <mergeCell ref="B4:B5"/>
    <mergeCell ref="C4:C5"/>
    <mergeCell ref="D4:D5"/>
    <mergeCell ref="E4:E5"/>
    <mergeCell ref="F4:F5"/>
    <mergeCell ref="G4:J4"/>
    <mergeCell ref="K4:K5"/>
    <mergeCell ref="A7:K7"/>
    <mergeCell ref="C98:F98"/>
    <mergeCell ref="H98:J98"/>
    <mergeCell ref="C99:F99"/>
    <mergeCell ref="H99:J99"/>
  </mergeCells>
  <pageMargins left="0.98402777777777795" right="0.59027777777777801" top="0.59027777777777801" bottom="0.59027777777777801" header="0.511811023622047" footer="0.511811023622047"/>
  <pageSetup paperSize="9" scale="45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J255"/>
  <sheetViews>
    <sheetView zoomScale="54" zoomScaleNormal="54" workbookViewId="0">
      <selection activeCell="N11" sqref="N11"/>
    </sheetView>
  </sheetViews>
  <sheetFormatPr defaultColWidth="9.140625" defaultRowHeight="18.75"/>
  <cols>
    <col min="1" max="1" width="51.5703125" style="414" customWidth="1"/>
    <col min="2" max="2" width="12" style="408" customWidth="1"/>
    <col min="3" max="3" width="16.140625" style="408" customWidth="1"/>
    <col min="4" max="4" width="16.7109375" style="408" customWidth="1"/>
    <col min="5" max="5" width="16.140625" style="408" customWidth="1"/>
    <col min="6" max="6" width="16" style="408" customWidth="1"/>
    <col min="7" max="7" width="16.28515625" style="414" customWidth="1"/>
    <col min="8" max="8" width="16.85546875" style="414" customWidth="1"/>
    <col min="9" max="9" width="16.140625" style="414" customWidth="1"/>
    <col min="10" max="10" width="18.28515625" style="414" customWidth="1"/>
    <col min="11" max="1024" width="9.140625" style="414"/>
    <col min="1025" max="16384" width="9.140625" style="261"/>
  </cols>
  <sheetData>
    <row r="2" spans="1:11" ht="18.75" customHeight="1">
      <c r="A2" s="413" t="s">
        <v>251</v>
      </c>
      <c r="B2" s="413"/>
      <c r="C2" s="413"/>
      <c r="D2" s="413"/>
      <c r="E2" s="413"/>
      <c r="F2" s="413"/>
      <c r="G2" s="413"/>
      <c r="H2" s="413"/>
    </row>
    <row r="3" spans="1:11">
      <c r="A3" s="415"/>
      <c r="B3" s="416"/>
      <c r="C3" s="415"/>
      <c r="D3" s="415"/>
      <c r="E3" s="415"/>
      <c r="F3" s="416"/>
      <c r="G3" s="415"/>
      <c r="H3" s="415"/>
      <c r="J3" s="414" t="s">
        <v>36</v>
      </c>
    </row>
    <row r="4" spans="1:11" ht="41.25" customHeight="1">
      <c r="A4" s="417" t="s">
        <v>52</v>
      </c>
      <c r="B4" s="418" t="s">
        <v>53</v>
      </c>
      <c r="C4" s="419" t="s">
        <v>163</v>
      </c>
      <c r="D4" s="419" t="s">
        <v>164</v>
      </c>
      <c r="E4" s="420" t="s">
        <v>56</v>
      </c>
      <c r="F4" s="419" t="s">
        <v>165</v>
      </c>
      <c r="G4" s="418" t="s">
        <v>166</v>
      </c>
      <c r="H4" s="418"/>
      <c r="I4" s="418"/>
      <c r="J4" s="418"/>
    </row>
    <row r="5" spans="1:11" ht="54" customHeight="1">
      <c r="A5" s="417"/>
      <c r="B5" s="418"/>
      <c r="C5" s="419"/>
      <c r="D5" s="419"/>
      <c r="E5" s="420"/>
      <c r="F5" s="419"/>
      <c r="G5" s="421" t="s">
        <v>168</v>
      </c>
      <c r="H5" s="421" t="s">
        <v>169</v>
      </c>
      <c r="I5" s="421" t="s">
        <v>170</v>
      </c>
      <c r="J5" s="421" t="s">
        <v>171</v>
      </c>
    </row>
    <row r="6" spans="1:11" ht="23.25" customHeight="1">
      <c r="A6" s="422">
        <v>1</v>
      </c>
      <c r="B6" s="423">
        <v>2</v>
      </c>
      <c r="C6" s="423">
        <v>3</v>
      </c>
      <c r="D6" s="423">
        <v>4</v>
      </c>
      <c r="E6" s="423">
        <v>5</v>
      </c>
      <c r="F6" s="423">
        <v>6</v>
      </c>
      <c r="G6" s="423">
        <v>7</v>
      </c>
      <c r="H6" s="423">
        <v>8</v>
      </c>
      <c r="I6" s="422">
        <v>9</v>
      </c>
      <c r="J6" s="422">
        <v>10</v>
      </c>
    </row>
    <row r="7" spans="1:11" ht="69.75" customHeight="1">
      <c r="A7" s="424" t="s">
        <v>252</v>
      </c>
      <c r="B7" s="425">
        <v>1018</v>
      </c>
      <c r="C7" s="376">
        <f>SUM(C8:C14)</f>
        <v>263</v>
      </c>
      <c r="D7" s="376">
        <f>SUM(D8:D14)</f>
        <v>424</v>
      </c>
      <c r="E7" s="376">
        <f>SUM(E8:E14)</f>
        <v>332</v>
      </c>
      <c r="F7" s="376">
        <f t="shared" ref="F7:F14" si="0">SUM(G7:J7)</f>
        <v>328</v>
      </c>
      <c r="G7" s="376">
        <f>SUM(G8:G14)</f>
        <v>106</v>
      </c>
      <c r="H7" s="376">
        <f>SUM(H8:H14)</f>
        <v>35</v>
      </c>
      <c r="I7" s="376">
        <f>SUM(I8:I14)</f>
        <v>49</v>
      </c>
      <c r="J7" s="376">
        <f>SUM(J8:J14)</f>
        <v>138</v>
      </c>
    </row>
    <row r="8" spans="1:11" ht="27.75" customHeight="1">
      <c r="A8" s="426" t="s">
        <v>253</v>
      </c>
      <c r="B8" s="423"/>
      <c r="C8" s="397">
        <v>203</v>
      </c>
      <c r="D8" s="397">
        <v>370</v>
      </c>
      <c r="E8" s="397">
        <v>264</v>
      </c>
      <c r="F8" s="427">
        <f t="shared" si="0"/>
        <v>231</v>
      </c>
      <c r="G8" s="397">
        <v>64</v>
      </c>
      <c r="H8" s="397">
        <v>14</v>
      </c>
      <c r="I8" s="397">
        <v>41</v>
      </c>
      <c r="J8" s="397">
        <v>112</v>
      </c>
    </row>
    <row r="9" spans="1:11" ht="27.75" customHeight="1">
      <c r="A9" s="426" t="s">
        <v>254</v>
      </c>
      <c r="B9" s="423"/>
      <c r="C9" s="397">
        <v>4</v>
      </c>
      <c r="D9" s="397">
        <v>6</v>
      </c>
      <c r="E9" s="397">
        <v>6</v>
      </c>
      <c r="F9" s="427">
        <f t="shared" si="0"/>
        <v>5</v>
      </c>
      <c r="G9" s="397">
        <v>2</v>
      </c>
      <c r="H9" s="397">
        <v>0</v>
      </c>
      <c r="I9" s="397">
        <v>1</v>
      </c>
      <c r="J9" s="397">
        <v>2</v>
      </c>
    </row>
    <row r="10" spans="1:11" ht="27.75" customHeight="1">
      <c r="A10" s="426" t="s">
        <v>255</v>
      </c>
      <c r="B10" s="423"/>
      <c r="C10" s="397">
        <v>15</v>
      </c>
      <c r="D10" s="397">
        <v>12</v>
      </c>
      <c r="E10" s="397">
        <v>13</v>
      </c>
      <c r="F10" s="427">
        <f t="shared" si="0"/>
        <v>13</v>
      </c>
      <c r="G10" s="397">
        <v>4</v>
      </c>
      <c r="H10" s="397">
        <v>3</v>
      </c>
      <c r="I10" s="397">
        <v>1</v>
      </c>
      <c r="J10" s="397">
        <v>5</v>
      </c>
    </row>
    <row r="11" spans="1:11" ht="27.75" customHeight="1">
      <c r="A11" s="426" t="s">
        <v>256</v>
      </c>
      <c r="B11" s="423"/>
      <c r="C11" s="397">
        <v>1</v>
      </c>
      <c r="D11" s="397">
        <v>1</v>
      </c>
      <c r="E11" s="397">
        <v>1</v>
      </c>
      <c r="F11" s="427">
        <f t="shared" si="0"/>
        <v>1</v>
      </c>
      <c r="G11" s="397">
        <v>0</v>
      </c>
      <c r="H11" s="397">
        <v>0</v>
      </c>
      <c r="I11" s="397">
        <v>0</v>
      </c>
      <c r="J11" s="397">
        <v>1</v>
      </c>
    </row>
    <row r="12" spans="1:11" ht="40.5" customHeight="1">
      <c r="A12" s="426" t="s">
        <v>257</v>
      </c>
      <c r="B12" s="423"/>
      <c r="C12" s="397">
        <v>36</v>
      </c>
      <c r="D12" s="397">
        <v>35</v>
      </c>
      <c r="E12" s="397">
        <v>48</v>
      </c>
      <c r="F12" s="427">
        <f t="shared" si="0"/>
        <v>68</v>
      </c>
      <c r="G12" s="397">
        <v>36</v>
      </c>
      <c r="H12" s="397">
        <v>8</v>
      </c>
      <c r="I12" s="397">
        <v>6</v>
      </c>
      <c r="J12" s="397">
        <v>18</v>
      </c>
    </row>
    <row r="13" spans="1:11" ht="20.25">
      <c r="A13" s="426" t="s">
        <v>258</v>
      </c>
      <c r="B13" s="423"/>
      <c r="C13" s="397"/>
      <c r="D13" s="397"/>
      <c r="E13" s="397"/>
      <c r="F13" s="427">
        <f t="shared" si="0"/>
        <v>10</v>
      </c>
      <c r="G13" s="397"/>
      <c r="H13" s="397">
        <v>10</v>
      </c>
      <c r="I13" s="397"/>
      <c r="J13" s="397"/>
    </row>
    <row r="14" spans="1:11" ht="27.75" customHeight="1">
      <c r="A14" s="426" t="s">
        <v>259</v>
      </c>
      <c r="B14" s="423"/>
      <c r="C14" s="397">
        <v>4</v>
      </c>
      <c r="D14" s="397"/>
      <c r="E14" s="397"/>
      <c r="F14" s="427">
        <f t="shared" si="0"/>
        <v>0</v>
      </c>
      <c r="G14" s="397"/>
      <c r="H14" s="397"/>
      <c r="I14" s="397"/>
      <c r="J14" s="397"/>
    </row>
    <row r="15" spans="1:11" s="429" customFormat="1" ht="46.5" customHeight="1">
      <c r="A15" s="424" t="s">
        <v>260</v>
      </c>
      <c r="B15" s="428">
        <v>1049</v>
      </c>
      <c r="C15" s="375">
        <f>SUM(C16:C26)</f>
        <v>71</v>
      </c>
      <c r="D15" s="375">
        <f>SUM(D16:D30)</f>
        <v>105</v>
      </c>
      <c r="E15" s="375">
        <f>SUM(E16:E30)</f>
        <v>67</v>
      </c>
      <c r="F15" s="376">
        <f>SUM(F16:F27)</f>
        <v>94</v>
      </c>
      <c r="G15" s="375">
        <f>SUM(G16:G27)</f>
        <v>36</v>
      </c>
      <c r="H15" s="375">
        <f>SUM(H16:H27)</f>
        <v>21</v>
      </c>
      <c r="I15" s="375">
        <f>SUM(I16:I27)</f>
        <v>12</v>
      </c>
      <c r="J15" s="375">
        <f>SUM(J16:J27)</f>
        <v>25</v>
      </c>
      <c r="K15" s="429">
        <v>21</v>
      </c>
    </row>
    <row r="16" spans="1:11" ht="30.75" customHeight="1">
      <c r="A16" s="426" t="s">
        <v>261</v>
      </c>
      <c r="B16" s="423"/>
      <c r="C16" s="397">
        <v>7</v>
      </c>
      <c r="D16" s="397">
        <v>8</v>
      </c>
      <c r="E16" s="397">
        <v>15</v>
      </c>
      <c r="F16" s="397">
        <f t="shared" ref="F16:F27" si="1">SUM(G16:J16)</f>
        <v>10</v>
      </c>
      <c r="G16" s="397">
        <v>2</v>
      </c>
      <c r="H16" s="397">
        <v>2</v>
      </c>
      <c r="I16" s="397">
        <v>2</v>
      </c>
      <c r="J16" s="397">
        <v>4</v>
      </c>
    </row>
    <row r="17" spans="1:10" ht="30.75" customHeight="1">
      <c r="A17" s="426" t="s">
        <v>262</v>
      </c>
      <c r="B17" s="423"/>
      <c r="C17" s="397">
        <v>16</v>
      </c>
      <c r="D17" s="397">
        <v>16</v>
      </c>
      <c r="E17" s="397">
        <v>16</v>
      </c>
      <c r="F17" s="397">
        <f t="shared" si="1"/>
        <v>16</v>
      </c>
      <c r="G17" s="397">
        <v>4</v>
      </c>
      <c r="H17" s="397">
        <v>4</v>
      </c>
      <c r="I17" s="397">
        <v>3</v>
      </c>
      <c r="J17" s="397">
        <v>5</v>
      </c>
    </row>
    <row r="18" spans="1:10" ht="30.75" customHeight="1">
      <c r="A18" s="426" t="s">
        <v>263</v>
      </c>
      <c r="B18" s="423"/>
      <c r="C18" s="397">
        <v>3</v>
      </c>
      <c r="D18" s="397">
        <v>5</v>
      </c>
      <c r="E18" s="397">
        <v>3</v>
      </c>
      <c r="F18" s="397">
        <f t="shared" si="1"/>
        <v>3</v>
      </c>
      <c r="G18" s="397">
        <v>0</v>
      </c>
      <c r="H18" s="397">
        <v>1</v>
      </c>
      <c r="I18" s="397">
        <v>1</v>
      </c>
      <c r="J18" s="397">
        <v>1</v>
      </c>
    </row>
    <row r="19" spans="1:10" ht="30.75" customHeight="1">
      <c r="A19" s="426" t="s">
        <v>264</v>
      </c>
      <c r="B19" s="423"/>
      <c r="C19" s="397">
        <v>10</v>
      </c>
      <c r="D19" s="397">
        <v>16</v>
      </c>
      <c r="E19" s="397">
        <v>10</v>
      </c>
      <c r="F19" s="397">
        <f t="shared" si="1"/>
        <v>10</v>
      </c>
      <c r="G19" s="397">
        <v>3</v>
      </c>
      <c r="H19" s="397">
        <v>2</v>
      </c>
      <c r="I19" s="397">
        <v>2</v>
      </c>
      <c r="J19" s="397">
        <v>3</v>
      </c>
    </row>
    <row r="20" spans="1:10" ht="30.75" customHeight="1">
      <c r="A20" s="426" t="s">
        <v>265</v>
      </c>
      <c r="B20" s="423"/>
      <c r="C20" s="397">
        <v>13</v>
      </c>
      <c r="D20" s="397">
        <v>8</v>
      </c>
      <c r="E20" s="397">
        <v>10</v>
      </c>
      <c r="F20" s="397">
        <f t="shared" si="1"/>
        <v>12</v>
      </c>
      <c r="G20" s="397">
        <v>3</v>
      </c>
      <c r="H20" s="397">
        <v>3</v>
      </c>
      <c r="I20" s="397">
        <v>1</v>
      </c>
      <c r="J20" s="397">
        <v>5</v>
      </c>
    </row>
    <row r="21" spans="1:10" ht="30.75" customHeight="1">
      <c r="A21" s="426" t="s">
        <v>266</v>
      </c>
      <c r="B21" s="423"/>
      <c r="C21" s="397">
        <v>3</v>
      </c>
      <c r="D21" s="397">
        <v>8</v>
      </c>
      <c r="E21" s="397">
        <v>4</v>
      </c>
      <c r="F21" s="397">
        <f t="shared" si="1"/>
        <v>4</v>
      </c>
      <c r="G21" s="397">
        <v>1</v>
      </c>
      <c r="H21" s="397">
        <v>0</v>
      </c>
      <c r="I21" s="397">
        <v>1</v>
      </c>
      <c r="J21" s="397">
        <v>2</v>
      </c>
    </row>
    <row r="22" spans="1:10" ht="30.75" customHeight="1">
      <c r="A22" s="426" t="s">
        <v>267</v>
      </c>
      <c r="B22" s="423"/>
      <c r="C22" s="397">
        <v>7</v>
      </c>
      <c r="D22" s="397">
        <v>12</v>
      </c>
      <c r="E22" s="397">
        <v>7</v>
      </c>
      <c r="F22" s="397">
        <f t="shared" si="1"/>
        <v>8</v>
      </c>
      <c r="G22" s="397">
        <v>2</v>
      </c>
      <c r="H22" s="397">
        <v>2</v>
      </c>
      <c r="I22" s="397">
        <v>1</v>
      </c>
      <c r="J22" s="397">
        <v>3</v>
      </c>
    </row>
    <row r="23" spans="1:10" ht="30.75" customHeight="1">
      <c r="A23" s="426" t="s">
        <v>268</v>
      </c>
      <c r="B23" s="423"/>
      <c r="C23" s="397">
        <v>1</v>
      </c>
      <c r="D23" s="397">
        <v>7</v>
      </c>
      <c r="E23" s="397"/>
      <c r="F23" s="397">
        <f t="shared" si="1"/>
        <v>0</v>
      </c>
      <c r="G23" s="397"/>
      <c r="H23" s="397"/>
      <c r="I23" s="397"/>
      <c r="J23" s="397"/>
    </row>
    <row r="24" spans="1:10" ht="30.75" customHeight="1">
      <c r="A24" s="426" t="s">
        <v>269</v>
      </c>
      <c r="B24" s="423"/>
      <c r="C24" s="397">
        <v>7</v>
      </c>
      <c r="D24" s="397">
        <v>7</v>
      </c>
      <c r="E24" s="397">
        <v>2</v>
      </c>
      <c r="F24" s="397">
        <f t="shared" si="1"/>
        <v>5</v>
      </c>
      <c r="G24" s="397">
        <v>2</v>
      </c>
      <c r="H24" s="397">
        <v>0</v>
      </c>
      <c r="I24" s="397">
        <v>1</v>
      </c>
      <c r="J24" s="397">
        <v>2</v>
      </c>
    </row>
    <row r="25" spans="1:10" ht="30.75" customHeight="1">
      <c r="A25" s="426" t="s">
        <v>270</v>
      </c>
      <c r="B25" s="423"/>
      <c r="C25" s="397">
        <v>3</v>
      </c>
      <c r="D25" s="397">
        <v>15</v>
      </c>
      <c r="E25" s="397"/>
      <c r="F25" s="397">
        <f t="shared" si="1"/>
        <v>5</v>
      </c>
      <c r="G25" s="397"/>
      <c r="H25" s="397">
        <v>5</v>
      </c>
      <c r="I25" s="397"/>
      <c r="J25" s="397"/>
    </row>
    <row r="26" spans="1:10" ht="30.75" customHeight="1">
      <c r="A26" s="426" t="s">
        <v>271</v>
      </c>
      <c r="B26" s="423"/>
      <c r="C26" s="397">
        <v>1</v>
      </c>
      <c r="D26" s="397">
        <v>3</v>
      </c>
      <c r="E26" s="397"/>
      <c r="F26" s="397">
        <f t="shared" si="1"/>
        <v>0</v>
      </c>
      <c r="G26" s="397"/>
      <c r="H26" s="397"/>
      <c r="I26" s="397"/>
      <c r="J26" s="397"/>
    </row>
    <row r="27" spans="1:10" ht="30.75" customHeight="1">
      <c r="A27" s="426" t="s">
        <v>272</v>
      </c>
      <c r="B27" s="423"/>
      <c r="C27" s="397"/>
      <c r="D27" s="397"/>
      <c r="E27" s="397"/>
      <c r="F27" s="397">
        <f t="shared" si="1"/>
        <v>21</v>
      </c>
      <c r="G27" s="397">
        <v>19</v>
      </c>
      <c r="H27" s="397">
        <v>2</v>
      </c>
      <c r="I27" s="397"/>
      <c r="J27" s="397"/>
    </row>
    <row r="28" spans="1:10" ht="45" customHeight="1">
      <c r="A28" s="424" t="s">
        <v>209</v>
      </c>
      <c r="B28" s="425">
        <v>1073</v>
      </c>
      <c r="C28" s="376">
        <v>4</v>
      </c>
      <c r="D28" s="397"/>
      <c r="E28" s="397"/>
      <c r="F28" s="376">
        <v>982</v>
      </c>
      <c r="G28" s="430">
        <f>SUM(G29:G30)</f>
        <v>0</v>
      </c>
      <c r="H28" s="430">
        <f>SUM(H29:H30)</f>
        <v>563</v>
      </c>
      <c r="I28" s="430">
        <f>SUM(I29:I30)</f>
        <v>419</v>
      </c>
      <c r="J28" s="430">
        <f>SUM(J29:J30)</f>
        <v>0</v>
      </c>
    </row>
    <row r="29" spans="1:10" ht="45" customHeight="1">
      <c r="A29" s="424" t="s">
        <v>273</v>
      </c>
      <c r="B29" s="425"/>
      <c r="C29" s="376"/>
      <c r="D29" s="397"/>
      <c r="E29" s="397"/>
      <c r="F29" s="397">
        <v>982</v>
      </c>
      <c r="G29" s="397"/>
      <c r="H29" s="397">
        <v>563</v>
      </c>
      <c r="I29" s="387">
        <v>419</v>
      </c>
      <c r="J29" s="397"/>
    </row>
    <row r="30" spans="1:10" ht="30.75" customHeight="1">
      <c r="A30" s="426" t="s">
        <v>274</v>
      </c>
      <c r="B30" s="423"/>
      <c r="C30" s="397">
        <v>4</v>
      </c>
      <c r="D30" s="397"/>
      <c r="E30" s="397"/>
      <c r="F30" s="427"/>
      <c r="G30" s="397"/>
      <c r="H30" s="397"/>
      <c r="I30" s="397"/>
      <c r="J30" s="397"/>
    </row>
    <row r="31" spans="1:10" ht="60" customHeight="1">
      <c r="A31" s="431"/>
      <c r="C31" s="432"/>
      <c r="D31" s="433"/>
      <c r="E31" s="433"/>
      <c r="F31" s="434"/>
      <c r="G31" s="433"/>
      <c r="H31" s="433"/>
    </row>
    <row r="32" spans="1:10" ht="24.75" customHeight="1">
      <c r="A32" s="344" t="s">
        <v>155</v>
      </c>
      <c r="C32" s="435" t="s">
        <v>156</v>
      </c>
      <c r="D32" s="435"/>
      <c r="E32" s="435"/>
      <c r="F32" s="436"/>
      <c r="G32" s="437" t="s">
        <v>47</v>
      </c>
      <c r="H32" s="437"/>
      <c r="I32" s="437"/>
    </row>
    <row r="33" spans="1:9" s="414" customFormat="1">
      <c r="A33" s="348" t="s">
        <v>157</v>
      </c>
      <c r="C33" s="438" t="s">
        <v>275</v>
      </c>
      <c r="D33" s="438"/>
      <c r="E33" s="439"/>
      <c r="G33" s="350" t="s">
        <v>276</v>
      </c>
      <c r="H33" s="350"/>
      <c r="I33" s="350"/>
    </row>
    <row r="34" spans="1:9">
      <c r="A34" s="431"/>
      <c r="C34" s="432"/>
      <c r="D34" s="433"/>
      <c r="E34" s="433"/>
      <c r="F34" s="433"/>
      <c r="G34" s="433"/>
      <c r="H34" s="433"/>
    </row>
    <row r="35" spans="1:9">
      <c r="A35" s="431"/>
      <c r="C35" s="432"/>
      <c r="D35" s="433"/>
      <c r="E35" s="433"/>
      <c r="F35" s="433"/>
      <c r="G35" s="433"/>
      <c r="H35" s="433"/>
    </row>
    <row r="36" spans="1:9">
      <c r="A36" s="431"/>
      <c r="C36" s="432"/>
      <c r="D36" s="433"/>
      <c r="E36" s="433"/>
      <c r="F36" s="433"/>
      <c r="G36" s="433"/>
      <c r="H36" s="433"/>
    </row>
    <row r="37" spans="1:9">
      <c r="A37" s="431"/>
      <c r="C37" s="432"/>
      <c r="D37" s="433"/>
      <c r="E37" s="433"/>
      <c r="F37" s="433"/>
      <c r="G37" s="433"/>
      <c r="H37" s="433"/>
    </row>
    <row r="38" spans="1:9">
      <c r="A38" s="431"/>
      <c r="C38" s="432"/>
      <c r="D38" s="433"/>
      <c r="E38" s="433"/>
      <c r="F38" s="433"/>
      <c r="G38" s="433"/>
      <c r="H38" s="433"/>
    </row>
    <row r="39" spans="1:9">
      <c r="A39" s="431"/>
      <c r="C39" s="432"/>
      <c r="D39" s="433"/>
      <c r="E39" s="433"/>
      <c r="F39" s="433"/>
      <c r="G39" s="433"/>
      <c r="H39" s="433"/>
    </row>
    <row r="40" spans="1:9">
      <c r="A40" s="431"/>
      <c r="C40" s="432"/>
      <c r="D40" s="433"/>
      <c r="E40" s="433"/>
      <c r="F40" s="433"/>
      <c r="G40" s="433"/>
      <c r="H40" s="433"/>
    </row>
    <row r="41" spans="1:9">
      <c r="A41" s="431"/>
      <c r="C41" s="432"/>
      <c r="D41" s="433"/>
      <c r="E41" s="433"/>
      <c r="F41" s="433"/>
      <c r="G41" s="433"/>
      <c r="H41" s="433"/>
    </row>
    <row r="42" spans="1:9">
      <c r="A42" s="431"/>
      <c r="C42" s="432"/>
      <c r="D42" s="433"/>
      <c r="E42" s="433"/>
      <c r="F42" s="433"/>
      <c r="G42" s="433"/>
      <c r="H42" s="433"/>
    </row>
    <row r="43" spans="1:9">
      <c r="A43" s="431"/>
      <c r="C43" s="432"/>
      <c r="D43" s="433"/>
      <c r="E43" s="433"/>
      <c r="F43" s="433"/>
      <c r="G43" s="433"/>
      <c r="H43" s="433"/>
    </row>
    <row r="44" spans="1:9">
      <c r="A44" s="431"/>
      <c r="C44" s="432"/>
      <c r="D44" s="433"/>
      <c r="E44" s="433"/>
      <c r="F44" s="433"/>
      <c r="G44" s="433"/>
      <c r="H44" s="433"/>
    </row>
    <row r="45" spans="1:9">
      <c r="A45" s="431"/>
      <c r="C45" s="432"/>
      <c r="D45" s="433"/>
      <c r="E45" s="433"/>
      <c r="F45" s="433"/>
      <c r="G45" s="433"/>
      <c r="H45" s="433"/>
    </row>
    <row r="46" spans="1:9">
      <c r="A46" s="431"/>
      <c r="C46" s="432"/>
      <c r="D46" s="433"/>
      <c r="E46" s="433"/>
      <c r="F46" s="433"/>
      <c r="G46" s="433"/>
      <c r="H46" s="433"/>
    </row>
    <row r="47" spans="1:9">
      <c r="A47" s="431"/>
      <c r="C47" s="432"/>
      <c r="D47" s="433"/>
      <c r="E47" s="433"/>
      <c r="F47" s="433"/>
      <c r="G47" s="433"/>
      <c r="H47" s="433"/>
    </row>
    <row r="48" spans="1:9">
      <c r="A48" s="431"/>
      <c r="C48" s="432"/>
      <c r="D48" s="433"/>
      <c r="E48" s="433"/>
      <c r="F48" s="433"/>
      <c r="G48" s="433"/>
      <c r="H48" s="433"/>
    </row>
    <row r="49" spans="1:8">
      <c r="A49" s="431"/>
      <c r="C49" s="432"/>
      <c r="D49" s="433"/>
      <c r="E49" s="433"/>
      <c r="F49" s="433"/>
      <c r="G49" s="433"/>
      <c r="H49" s="433"/>
    </row>
    <row r="50" spans="1:8">
      <c r="A50" s="431"/>
      <c r="C50" s="432"/>
      <c r="D50" s="433"/>
      <c r="E50" s="433"/>
      <c r="F50" s="433"/>
      <c r="G50" s="433"/>
      <c r="H50" s="433"/>
    </row>
    <row r="51" spans="1:8">
      <c r="A51" s="431"/>
      <c r="C51" s="432"/>
      <c r="D51" s="433"/>
      <c r="E51" s="433"/>
      <c r="F51" s="433"/>
      <c r="G51" s="433"/>
      <c r="H51" s="433"/>
    </row>
    <row r="52" spans="1:8">
      <c r="A52" s="431"/>
      <c r="C52" s="432"/>
      <c r="D52" s="433"/>
      <c r="E52" s="433"/>
      <c r="F52" s="433"/>
      <c r="G52" s="433"/>
      <c r="H52" s="433"/>
    </row>
    <row r="53" spans="1:8">
      <c r="A53" s="431"/>
      <c r="C53" s="432"/>
      <c r="D53" s="433"/>
      <c r="E53" s="433"/>
      <c r="F53" s="433"/>
      <c r="G53" s="433"/>
      <c r="H53" s="433"/>
    </row>
    <row r="54" spans="1:8">
      <c r="A54" s="431"/>
      <c r="C54" s="432"/>
      <c r="D54" s="433"/>
      <c r="E54" s="433"/>
      <c r="F54" s="433"/>
      <c r="G54" s="433"/>
      <c r="H54" s="433"/>
    </row>
    <row r="55" spans="1:8">
      <c r="A55" s="431"/>
      <c r="C55" s="432"/>
      <c r="D55" s="433"/>
      <c r="E55" s="433"/>
      <c r="F55" s="433"/>
      <c r="G55" s="433"/>
      <c r="H55" s="433"/>
    </row>
    <row r="56" spans="1:8">
      <c r="A56" s="431"/>
      <c r="C56" s="432"/>
      <c r="D56" s="433"/>
      <c r="E56" s="433"/>
      <c r="F56" s="433"/>
      <c r="G56" s="433"/>
      <c r="H56" s="433"/>
    </row>
    <row r="57" spans="1:8">
      <c r="A57" s="431"/>
      <c r="C57" s="432"/>
      <c r="D57" s="433"/>
      <c r="E57" s="433"/>
      <c r="F57" s="433"/>
      <c r="G57" s="433"/>
      <c r="H57" s="433"/>
    </row>
    <row r="58" spans="1:8">
      <c r="A58" s="431"/>
      <c r="C58" s="432"/>
      <c r="D58" s="433"/>
      <c r="E58" s="433"/>
      <c r="F58" s="433"/>
      <c r="G58" s="433"/>
      <c r="H58" s="433"/>
    </row>
    <row r="59" spans="1:8">
      <c r="A59" s="431"/>
      <c r="C59" s="432"/>
      <c r="D59" s="433"/>
      <c r="E59" s="433"/>
      <c r="F59" s="433"/>
      <c r="G59" s="433"/>
      <c r="H59" s="433"/>
    </row>
    <row r="60" spans="1:8">
      <c r="A60" s="431"/>
      <c r="C60" s="432"/>
      <c r="D60" s="433"/>
      <c r="E60" s="433"/>
      <c r="F60" s="433"/>
      <c r="G60" s="433"/>
      <c r="H60" s="433"/>
    </row>
    <row r="61" spans="1:8">
      <c r="A61" s="431"/>
      <c r="C61" s="432"/>
      <c r="D61" s="433"/>
      <c r="E61" s="433"/>
      <c r="F61" s="433"/>
      <c r="G61" s="433"/>
      <c r="H61" s="433"/>
    </row>
    <row r="62" spans="1:8">
      <c r="A62" s="431"/>
      <c r="C62" s="432"/>
      <c r="D62" s="433"/>
      <c r="E62" s="433"/>
      <c r="F62" s="433"/>
      <c r="G62" s="433"/>
      <c r="H62" s="433"/>
    </row>
    <row r="63" spans="1:8">
      <c r="A63" s="431"/>
      <c r="C63" s="432"/>
      <c r="D63" s="433"/>
      <c r="E63" s="433"/>
      <c r="F63" s="433"/>
      <c r="G63" s="433"/>
      <c r="H63" s="433"/>
    </row>
    <row r="64" spans="1:8">
      <c r="A64" s="431"/>
      <c r="C64" s="432"/>
      <c r="D64" s="433"/>
      <c r="E64" s="433"/>
      <c r="F64" s="433"/>
      <c r="G64" s="433"/>
      <c r="H64" s="433"/>
    </row>
    <row r="65" spans="1:8">
      <c r="A65" s="431"/>
      <c r="C65" s="432"/>
      <c r="D65" s="433"/>
      <c r="E65" s="433"/>
      <c r="F65" s="433"/>
      <c r="G65" s="433"/>
      <c r="H65" s="433"/>
    </row>
    <row r="66" spans="1:8">
      <c r="A66" s="431"/>
      <c r="C66" s="432"/>
      <c r="D66" s="433"/>
      <c r="E66" s="433"/>
      <c r="F66" s="433"/>
      <c r="G66" s="433"/>
      <c r="H66" s="433"/>
    </row>
    <row r="67" spans="1:8">
      <c r="A67" s="431"/>
      <c r="C67" s="432"/>
      <c r="D67" s="433"/>
      <c r="E67" s="433"/>
      <c r="F67" s="433"/>
      <c r="G67" s="433"/>
      <c r="H67" s="433"/>
    </row>
    <row r="68" spans="1:8">
      <c r="A68" s="431"/>
      <c r="C68" s="432"/>
      <c r="D68" s="433"/>
      <c r="E68" s="433"/>
      <c r="F68" s="433"/>
      <c r="G68" s="433"/>
      <c r="H68" s="433"/>
    </row>
    <row r="69" spans="1:8">
      <c r="A69" s="431"/>
      <c r="C69" s="432"/>
      <c r="D69" s="433"/>
      <c r="E69" s="433"/>
      <c r="F69" s="433"/>
      <c r="G69" s="433"/>
      <c r="H69" s="433"/>
    </row>
    <row r="70" spans="1:8">
      <c r="A70" s="431"/>
      <c r="C70" s="432"/>
      <c r="D70" s="433"/>
      <c r="E70" s="433"/>
      <c r="F70" s="433"/>
      <c r="G70" s="433"/>
      <c r="H70" s="433"/>
    </row>
    <row r="71" spans="1:8">
      <c r="A71" s="431"/>
      <c r="C71" s="432"/>
      <c r="D71" s="433"/>
      <c r="E71" s="433"/>
      <c r="F71" s="433"/>
      <c r="G71" s="433"/>
      <c r="H71" s="433"/>
    </row>
    <row r="72" spans="1:8">
      <c r="A72" s="431"/>
      <c r="C72" s="432"/>
      <c r="D72" s="433"/>
      <c r="E72" s="433"/>
      <c r="F72" s="433"/>
      <c r="G72" s="433"/>
      <c r="H72" s="433"/>
    </row>
    <row r="73" spans="1:8">
      <c r="A73" s="431"/>
      <c r="C73" s="432"/>
      <c r="D73" s="433"/>
      <c r="E73" s="433"/>
      <c r="F73" s="433"/>
      <c r="G73" s="433"/>
      <c r="H73" s="433"/>
    </row>
    <row r="74" spans="1:8">
      <c r="A74" s="431"/>
      <c r="C74" s="432"/>
      <c r="D74" s="433"/>
      <c r="E74" s="433"/>
      <c r="F74" s="433"/>
      <c r="G74" s="433"/>
      <c r="H74" s="433"/>
    </row>
    <row r="75" spans="1:8">
      <c r="A75" s="431"/>
      <c r="C75" s="432"/>
      <c r="D75" s="433"/>
      <c r="E75" s="433"/>
      <c r="F75" s="433"/>
      <c r="G75" s="433"/>
      <c r="H75" s="433"/>
    </row>
    <row r="76" spans="1:8">
      <c r="A76" s="431"/>
      <c r="C76" s="432"/>
      <c r="D76" s="433"/>
      <c r="E76" s="433"/>
      <c r="F76" s="433"/>
      <c r="G76" s="433"/>
      <c r="H76" s="433"/>
    </row>
    <row r="77" spans="1:8">
      <c r="A77" s="431"/>
      <c r="C77" s="432"/>
      <c r="D77" s="433"/>
      <c r="E77" s="433"/>
      <c r="F77" s="433"/>
      <c r="G77" s="433"/>
      <c r="H77" s="433"/>
    </row>
    <row r="78" spans="1:8">
      <c r="A78" s="431"/>
      <c r="C78" s="432"/>
      <c r="D78" s="433"/>
      <c r="E78" s="433"/>
      <c r="F78" s="433"/>
      <c r="G78" s="433"/>
      <c r="H78" s="433"/>
    </row>
    <row r="79" spans="1:8">
      <c r="A79" s="431"/>
      <c r="C79" s="432"/>
      <c r="D79" s="433"/>
      <c r="E79" s="433"/>
      <c r="F79" s="433"/>
      <c r="G79" s="433"/>
      <c r="H79" s="433"/>
    </row>
    <row r="80" spans="1:8">
      <c r="A80" s="431"/>
      <c r="C80" s="432"/>
      <c r="D80" s="433"/>
      <c r="E80" s="433"/>
      <c r="F80" s="433"/>
      <c r="G80" s="433"/>
      <c r="H80" s="433"/>
    </row>
    <row r="81" spans="1:8">
      <c r="A81" s="431"/>
      <c r="C81" s="432"/>
      <c r="D81" s="433"/>
      <c r="E81" s="433"/>
      <c r="F81" s="433"/>
      <c r="G81" s="433"/>
      <c r="H81" s="433"/>
    </row>
    <row r="82" spans="1:8">
      <c r="A82" s="431"/>
      <c r="C82" s="432"/>
      <c r="D82" s="433"/>
      <c r="E82" s="433"/>
      <c r="F82" s="433"/>
      <c r="G82" s="433"/>
      <c r="H82" s="433"/>
    </row>
    <row r="83" spans="1:8">
      <c r="A83" s="431"/>
      <c r="C83" s="432"/>
      <c r="D83" s="433"/>
      <c r="E83" s="433"/>
      <c r="F83" s="433"/>
      <c r="G83" s="433"/>
      <c r="H83" s="433"/>
    </row>
    <row r="84" spans="1:8">
      <c r="A84" s="431"/>
      <c r="C84" s="432"/>
      <c r="D84" s="433"/>
      <c r="E84" s="433"/>
      <c r="F84" s="433"/>
      <c r="G84" s="433"/>
      <c r="H84" s="433"/>
    </row>
    <row r="85" spans="1:8">
      <c r="A85" s="431"/>
      <c r="C85" s="432"/>
      <c r="D85" s="433"/>
      <c r="E85" s="433"/>
      <c r="F85" s="433"/>
      <c r="G85" s="433"/>
      <c r="H85" s="433"/>
    </row>
    <row r="86" spans="1:8">
      <c r="A86" s="431"/>
      <c r="C86" s="432"/>
      <c r="D86" s="433"/>
      <c r="E86" s="433"/>
      <c r="F86" s="433"/>
      <c r="G86" s="433"/>
      <c r="H86" s="433"/>
    </row>
    <row r="87" spans="1:8">
      <c r="A87" s="431"/>
      <c r="C87" s="432"/>
      <c r="D87" s="433"/>
      <c r="E87" s="433"/>
      <c r="F87" s="433"/>
      <c r="G87" s="433"/>
      <c r="H87" s="433"/>
    </row>
    <row r="88" spans="1:8">
      <c r="A88" s="431"/>
    </row>
    <row r="89" spans="1:8">
      <c r="A89" s="440"/>
    </row>
    <row r="90" spans="1:8">
      <c r="A90" s="440"/>
    </row>
    <row r="91" spans="1:8">
      <c r="A91" s="440"/>
    </row>
    <row r="92" spans="1:8">
      <c r="A92" s="440"/>
    </row>
    <row r="93" spans="1:8">
      <c r="A93" s="440"/>
    </row>
    <row r="94" spans="1:8">
      <c r="A94" s="440"/>
    </row>
    <row r="95" spans="1:8">
      <c r="A95" s="440"/>
    </row>
    <row r="96" spans="1:8">
      <c r="A96" s="440"/>
    </row>
    <row r="97" spans="1:1">
      <c r="A97" s="440"/>
    </row>
    <row r="98" spans="1:1">
      <c r="A98" s="440"/>
    </row>
    <row r="99" spans="1:1">
      <c r="A99" s="440"/>
    </row>
    <row r="100" spans="1:1">
      <c r="A100" s="440"/>
    </row>
    <row r="101" spans="1:1">
      <c r="A101" s="440"/>
    </row>
    <row r="102" spans="1:1">
      <c r="A102" s="440"/>
    </row>
    <row r="103" spans="1:1">
      <c r="A103" s="440"/>
    </row>
    <row r="104" spans="1:1">
      <c r="A104" s="440"/>
    </row>
    <row r="105" spans="1:1">
      <c r="A105" s="440"/>
    </row>
    <row r="106" spans="1:1">
      <c r="A106" s="440"/>
    </row>
    <row r="107" spans="1:1">
      <c r="A107" s="440"/>
    </row>
    <row r="108" spans="1:1">
      <c r="A108" s="440"/>
    </row>
    <row r="109" spans="1:1">
      <c r="A109" s="440"/>
    </row>
    <row r="110" spans="1:1">
      <c r="A110" s="440"/>
    </row>
    <row r="111" spans="1:1">
      <c r="A111" s="440"/>
    </row>
    <row r="112" spans="1:1">
      <c r="A112" s="440"/>
    </row>
    <row r="113" spans="1:1">
      <c r="A113" s="440"/>
    </row>
    <row r="114" spans="1:1">
      <c r="A114" s="440"/>
    </row>
    <row r="115" spans="1:1">
      <c r="A115" s="440"/>
    </row>
    <row r="116" spans="1:1">
      <c r="A116" s="440"/>
    </row>
    <row r="117" spans="1:1">
      <c r="A117" s="440"/>
    </row>
    <row r="118" spans="1:1">
      <c r="A118" s="440"/>
    </row>
    <row r="119" spans="1:1">
      <c r="A119" s="440"/>
    </row>
    <row r="120" spans="1:1">
      <c r="A120" s="440"/>
    </row>
    <row r="121" spans="1:1">
      <c r="A121" s="440"/>
    </row>
    <row r="122" spans="1:1">
      <c r="A122" s="440"/>
    </row>
    <row r="123" spans="1:1">
      <c r="A123" s="440"/>
    </row>
    <row r="124" spans="1:1">
      <c r="A124" s="440"/>
    </row>
    <row r="125" spans="1:1">
      <c r="A125" s="440"/>
    </row>
    <row r="126" spans="1:1">
      <c r="A126" s="440"/>
    </row>
    <row r="127" spans="1:1">
      <c r="A127" s="440"/>
    </row>
    <row r="128" spans="1:1">
      <c r="A128" s="440"/>
    </row>
    <row r="129" spans="1:1">
      <c r="A129" s="440"/>
    </row>
    <row r="130" spans="1:1">
      <c r="A130" s="440"/>
    </row>
    <row r="131" spans="1:1">
      <c r="A131" s="440"/>
    </row>
    <row r="132" spans="1:1">
      <c r="A132" s="440"/>
    </row>
    <row r="133" spans="1:1">
      <c r="A133" s="440"/>
    </row>
    <row r="134" spans="1:1">
      <c r="A134" s="440"/>
    </row>
    <row r="135" spans="1:1">
      <c r="A135" s="440"/>
    </row>
    <row r="136" spans="1:1">
      <c r="A136" s="440"/>
    </row>
    <row r="137" spans="1:1">
      <c r="A137" s="440"/>
    </row>
    <row r="138" spans="1:1">
      <c r="A138" s="440"/>
    </row>
    <row r="139" spans="1:1">
      <c r="A139" s="440"/>
    </row>
    <row r="140" spans="1:1">
      <c r="A140" s="440"/>
    </row>
    <row r="141" spans="1:1">
      <c r="A141" s="440"/>
    </row>
    <row r="142" spans="1:1">
      <c r="A142" s="440"/>
    </row>
    <row r="143" spans="1:1">
      <c r="A143" s="440"/>
    </row>
    <row r="144" spans="1:1">
      <c r="A144" s="440"/>
    </row>
    <row r="145" spans="1:1">
      <c r="A145" s="440"/>
    </row>
    <row r="146" spans="1:1">
      <c r="A146" s="440"/>
    </row>
    <row r="147" spans="1:1">
      <c r="A147" s="440"/>
    </row>
    <row r="148" spans="1:1">
      <c r="A148" s="440"/>
    </row>
    <row r="149" spans="1:1">
      <c r="A149" s="440"/>
    </row>
    <row r="150" spans="1:1">
      <c r="A150" s="440"/>
    </row>
    <row r="151" spans="1:1">
      <c r="A151" s="440"/>
    </row>
    <row r="152" spans="1:1">
      <c r="A152" s="440"/>
    </row>
    <row r="153" spans="1:1">
      <c r="A153" s="440"/>
    </row>
    <row r="154" spans="1:1">
      <c r="A154" s="440"/>
    </row>
    <row r="155" spans="1:1">
      <c r="A155" s="440"/>
    </row>
    <row r="156" spans="1:1">
      <c r="A156" s="440"/>
    </row>
    <row r="157" spans="1:1">
      <c r="A157" s="440"/>
    </row>
    <row r="158" spans="1:1">
      <c r="A158" s="440"/>
    </row>
    <row r="159" spans="1:1">
      <c r="A159" s="440"/>
    </row>
    <row r="160" spans="1:1">
      <c r="A160" s="440"/>
    </row>
    <row r="161" spans="1:1">
      <c r="A161" s="440"/>
    </row>
    <row r="162" spans="1:1">
      <c r="A162" s="440"/>
    </row>
    <row r="163" spans="1:1">
      <c r="A163" s="440"/>
    </row>
    <row r="164" spans="1:1">
      <c r="A164" s="440"/>
    </row>
    <row r="165" spans="1:1">
      <c r="A165" s="440"/>
    </row>
    <row r="166" spans="1:1">
      <c r="A166" s="440"/>
    </row>
    <row r="167" spans="1:1">
      <c r="A167" s="440"/>
    </row>
    <row r="168" spans="1:1">
      <c r="A168" s="440"/>
    </row>
    <row r="169" spans="1:1">
      <c r="A169" s="440"/>
    </row>
    <row r="170" spans="1:1">
      <c r="A170" s="440"/>
    </row>
    <row r="171" spans="1:1">
      <c r="A171" s="440"/>
    </row>
    <row r="172" spans="1:1">
      <c r="A172" s="440"/>
    </row>
    <row r="173" spans="1:1">
      <c r="A173" s="440"/>
    </row>
    <row r="174" spans="1:1">
      <c r="A174" s="440"/>
    </row>
    <row r="175" spans="1:1">
      <c r="A175" s="440"/>
    </row>
    <row r="176" spans="1:1">
      <c r="A176" s="440"/>
    </row>
    <row r="177" spans="1:1">
      <c r="A177" s="440"/>
    </row>
    <row r="178" spans="1:1">
      <c r="A178" s="440"/>
    </row>
    <row r="179" spans="1:1">
      <c r="A179" s="440"/>
    </row>
    <row r="180" spans="1:1">
      <c r="A180" s="440"/>
    </row>
    <row r="181" spans="1:1">
      <c r="A181" s="440"/>
    </row>
    <row r="182" spans="1:1">
      <c r="A182" s="440"/>
    </row>
    <row r="183" spans="1:1">
      <c r="A183" s="440"/>
    </row>
    <row r="184" spans="1:1">
      <c r="A184" s="440"/>
    </row>
    <row r="185" spans="1:1">
      <c r="A185" s="440"/>
    </row>
    <row r="186" spans="1:1">
      <c r="A186" s="440"/>
    </row>
    <row r="187" spans="1:1">
      <c r="A187" s="440"/>
    </row>
    <row r="188" spans="1:1">
      <c r="A188" s="440"/>
    </row>
    <row r="189" spans="1:1">
      <c r="A189" s="440"/>
    </row>
    <row r="190" spans="1:1">
      <c r="A190" s="440"/>
    </row>
    <row r="191" spans="1:1">
      <c r="A191" s="440"/>
    </row>
    <row r="192" spans="1:1">
      <c r="A192" s="440"/>
    </row>
    <row r="193" spans="1:1">
      <c r="A193" s="440"/>
    </row>
    <row r="194" spans="1:1">
      <c r="A194" s="440"/>
    </row>
    <row r="195" spans="1:1">
      <c r="A195" s="440"/>
    </row>
    <row r="196" spans="1:1">
      <c r="A196" s="440"/>
    </row>
    <row r="197" spans="1:1">
      <c r="A197" s="440"/>
    </row>
    <row r="198" spans="1:1">
      <c r="A198" s="440"/>
    </row>
    <row r="199" spans="1:1">
      <c r="A199" s="440"/>
    </row>
    <row r="200" spans="1:1">
      <c r="A200" s="440"/>
    </row>
    <row r="201" spans="1:1">
      <c r="A201" s="440"/>
    </row>
    <row r="202" spans="1:1">
      <c r="A202" s="440"/>
    </row>
    <row r="203" spans="1:1">
      <c r="A203" s="440"/>
    </row>
    <row r="204" spans="1:1">
      <c r="A204" s="440"/>
    </row>
    <row r="205" spans="1:1">
      <c r="A205" s="440"/>
    </row>
    <row r="206" spans="1:1">
      <c r="A206" s="440"/>
    </row>
    <row r="207" spans="1:1">
      <c r="A207" s="440"/>
    </row>
    <row r="208" spans="1:1">
      <c r="A208" s="440"/>
    </row>
    <row r="209" spans="1:1">
      <c r="A209" s="440"/>
    </row>
    <row r="210" spans="1:1">
      <c r="A210" s="440"/>
    </row>
    <row r="211" spans="1:1">
      <c r="A211" s="440"/>
    </row>
    <row r="212" spans="1:1">
      <c r="A212" s="440"/>
    </row>
    <row r="213" spans="1:1">
      <c r="A213" s="440"/>
    </row>
    <row r="214" spans="1:1">
      <c r="A214" s="440"/>
    </row>
    <row r="215" spans="1:1">
      <c r="A215" s="440"/>
    </row>
    <row r="216" spans="1:1">
      <c r="A216" s="440"/>
    </row>
    <row r="217" spans="1:1">
      <c r="A217" s="440"/>
    </row>
    <row r="218" spans="1:1">
      <c r="A218" s="440"/>
    </row>
    <row r="219" spans="1:1">
      <c r="A219" s="440"/>
    </row>
    <row r="220" spans="1:1">
      <c r="A220" s="440"/>
    </row>
    <row r="221" spans="1:1">
      <c r="A221" s="440"/>
    </row>
    <row r="222" spans="1:1">
      <c r="A222" s="440"/>
    </row>
    <row r="223" spans="1:1">
      <c r="A223" s="440"/>
    </row>
    <row r="224" spans="1:1">
      <c r="A224" s="440"/>
    </row>
    <row r="225" spans="1:1">
      <c r="A225" s="440"/>
    </row>
    <row r="226" spans="1:1">
      <c r="A226" s="440"/>
    </row>
    <row r="227" spans="1:1">
      <c r="A227" s="440"/>
    </row>
    <row r="228" spans="1:1">
      <c r="A228" s="440"/>
    </row>
    <row r="229" spans="1:1">
      <c r="A229" s="440"/>
    </row>
    <row r="230" spans="1:1">
      <c r="A230" s="440"/>
    </row>
    <row r="231" spans="1:1">
      <c r="A231" s="440"/>
    </row>
    <row r="232" spans="1:1">
      <c r="A232" s="440"/>
    </row>
    <row r="233" spans="1:1">
      <c r="A233" s="440"/>
    </row>
    <row r="234" spans="1:1">
      <c r="A234" s="440"/>
    </row>
    <row r="235" spans="1:1">
      <c r="A235" s="440"/>
    </row>
    <row r="236" spans="1:1">
      <c r="A236" s="440"/>
    </row>
    <row r="237" spans="1:1">
      <c r="A237" s="440"/>
    </row>
    <row r="238" spans="1:1">
      <c r="A238" s="440"/>
    </row>
    <row r="239" spans="1:1">
      <c r="A239" s="440"/>
    </row>
    <row r="240" spans="1:1">
      <c r="A240" s="440"/>
    </row>
    <row r="241" spans="1:1">
      <c r="A241" s="440"/>
    </row>
    <row r="242" spans="1:1">
      <c r="A242" s="440"/>
    </row>
    <row r="243" spans="1:1">
      <c r="A243" s="440"/>
    </row>
    <row r="244" spans="1:1">
      <c r="A244" s="440"/>
    </row>
    <row r="245" spans="1:1">
      <c r="A245" s="440"/>
    </row>
    <row r="246" spans="1:1">
      <c r="A246" s="440"/>
    </row>
    <row r="247" spans="1:1">
      <c r="A247" s="440"/>
    </row>
    <row r="248" spans="1:1">
      <c r="A248" s="440"/>
    </row>
    <row r="249" spans="1:1">
      <c r="A249" s="440"/>
    </row>
    <row r="250" spans="1:1">
      <c r="A250" s="440"/>
    </row>
    <row r="251" spans="1:1">
      <c r="A251" s="440"/>
    </row>
    <row r="252" spans="1:1">
      <c r="A252" s="440"/>
    </row>
    <row r="253" spans="1:1">
      <c r="A253" s="440"/>
    </row>
    <row r="254" spans="1:1">
      <c r="A254" s="440"/>
    </row>
    <row r="255" spans="1:1">
      <c r="A255" s="440"/>
    </row>
  </sheetData>
  <mergeCells count="12">
    <mergeCell ref="C32:E32"/>
    <mergeCell ref="G32:I32"/>
    <mergeCell ref="C33:D33"/>
    <mergeCell ref="G33:I33"/>
    <mergeCell ref="A2:H2"/>
    <mergeCell ref="A4:A5"/>
    <mergeCell ref="B4:B5"/>
    <mergeCell ref="C4:C5"/>
    <mergeCell ref="D4:D5"/>
    <mergeCell ref="E4:E5"/>
    <mergeCell ref="F4:F5"/>
    <mergeCell ref="G4:J4"/>
  </mergeCells>
  <pageMargins left="0.98402777777777795" right="0.59027777777777801" top="0.59027777777777801" bottom="0.59027777777777801" header="0.511811023622047" footer="0.511811023622047"/>
  <pageSetup paperSize="9" scale="65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87"/>
  <sheetViews>
    <sheetView zoomScale="54" zoomScaleNormal="54" workbookViewId="0">
      <selection activeCell="J17" sqref="J17"/>
    </sheetView>
  </sheetViews>
  <sheetFormatPr defaultColWidth="78" defaultRowHeight="20.25"/>
  <cols>
    <col min="1" max="1" width="110.5703125" style="29" customWidth="1"/>
    <col min="2" max="2" width="15.28515625" style="30" customWidth="1"/>
    <col min="3" max="3" width="15.85546875" style="30" customWidth="1"/>
    <col min="4" max="4" width="18.140625" style="30" customWidth="1"/>
    <col min="5" max="5" width="17.28515625" style="30" customWidth="1"/>
    <col min="6" max="7" width="15.85546875" style="29" customWidth="1"/>
    <col min="8" max="8" width="15.140625" style="29" customWidth="1"/>
    <col min="9" max="10" width="15.85546875" style="29" customWidth="1"/>
    <col min="11" max="11" width="10" style="29" customWidth="1"/>
    <col min="12" max="12" width="9.5703125" style="29" customWidth="1"/>
    <col min="13" max="64" width="9.140625" style="29" customWidth="1"/>
    <col min="65" max="255" width="9.140625" style="31" customWidth="1"/>
    <col min="256" max="1024" width="77.85546875" style="31"/>
  </cols>
  <sheetData>
    <row r="1" spans="1:10" ht="26.25" customHeight="1">
      <c r="J1" s="32" t="s">
        <v>277</v>
      </c>
    </row>
    <row r="2" spans="1:10" ht="32.25" customHeight="1">
      <c r="A2" s="196" t="s">
        <v>87</v>
      </c>
      <c r="B2" s="196"/>
      <c r="C2" s="196"/>
      <c r="D2" s="196"/>
      <c r="E2" s="196"/>
      <c r="F2" s="196"/>
      <c r="G2" s="196"/>
      <c r="H2" s="196"/>
      <c r="I2" s="196"/>
      <c r="J2" s="196"/>
    </row>
    <row r="3" spans="1:10" ht="27.75" customHeight="1">
      <c r="A3" s="30"/>
      <c r="F3" s="30"/>
      <c r="G3" s="30"/>
      <c r="H3" s="30"/>
      <c r="I3" s="30"/>
      <c r="J3" s="33" t="s">
        <v>162</v>
      </c>
    </row>
    <row r="4" spans="1:10" ht="38.25" customHeight="1">
      <c r="A4" s="197" t="s">
        <v>52</v>
      </c>
      <c r="B4" s="198" t="s">
        <v>53</v>
      </c>
      <c r="C4" s="187" t="s">
        <v>163</v>
      </c>
      <c r="D4" s="187" t="s">
        <v>164</v>
      </c>
      <c r="E4" s="188" t="s">
        <v>56</v>
      </c>
      <c r="F4" s="187" t="s">
        <v>165</v>
      </c>
      <c r="G4" s="199" t="s">
        <v>166</v>
      </c>
      <c r="H4" s="199"/>
      <c r="I4" s="199"/>
      <c r="J4" s="199"/>
    </row>
    <row r="5" spans="1:10" ht="92.25" customHeight="1">
      <c r="A5" s="197"/>
      <c r="B5" s="198"/>
      <c r="C5" s="187"/>
      <c r="D5" s="187"/>
      <c r="E5" s="188"/>
      <c r="F5" s="187"/>
      <c r="G5" s="19" t="s">
        <v>168</v>
      </c>
      <c r="H5" s="19" t="s">
        <v>169</v>
      </c>
      <c r="I5" s="19" t="s">
        <v>170</v>
      </c>
      <c r="J5" s="19" t="s">
        <v>171</v>
      </c>
    </row>
    <row r="6" spans="1:10" ht="30" customHeight="1">
      <c r="A6" s="37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  <c r="I6" s="35">
        <v>9</v>
      </c>
      <c r="J6" s="35">
        <v>10</v>
      </c>
    </row>
    <row r="7" spans="1:10" ht="35.25" customHeight="1">
      <c r="A7" s="192" t="s">
        <v>278</v>
      </c>
      <c r="B7" s="192"/>
      <c r="C7" s="192"/>
      <c r="D7" s="192"/>
      <c r="E7" s="192"/>
      <c r="F7" s="192"/>
      <c r="G7" s="192"/>
      <c r="H7" s="192"/>
      <c r="I7" s="192"/>
      <c r="J7" s="192"/>
    </row>
    <row r="8" spans="1:10" ht="45.75" customHeight="1">
      <c r="A8" s="38" t="s">
        <v>279</v>
      </c>
      <c r="B8" s="39">
        <v>2000</v>
      </c>
      <c r="C8" s="3">
        <v>666</v>
      </c>
      <c r="D8" s="3">
        <v>43</v>
      </c>
      <c r="E8" s="3">
        <v>333</v>
      </c>
      <c r="F8" s="6">
        <v>333</v>
      </c>
      <c r="G8" s="6">
        <f>F8</f>
        <v>333</v>
      </c>
      <c r="H8" s="12">
        <f>G17</f>
        <v>-59</v>
      </c>
      <c r="I8" s="12">
        <f>H17</f>
        <v>-284</v>
      </c>
      <c r="J8" s="12">
        <f>I17</f>
        <v>-284</v>
      </c>
    </row>
    <row r="9" spans="1:10" ht="49.5" customHeight="1">
      <c r="A9" s="40" t="s">
        <v>280</v>
      </c>
      <c r="B9" s="34">
        <v>2010</v>
      </c>
      <c r="C9" s="4">
        <f>SUM(C10:C10)</f>
        <v>0</v>
      </c>
      <c r="D9" s="4">
        <f>SUM(D10:D10)</f>
        <v>-13</v>
      </c>
      <c r="E9" s="4">
        <f>SUM(E10:E10)</f>
        <v>0</v>
      </c>
      <c r="F9" s="4">
        <v>0</v>
      </c>
      <c r="G9" s="4">
        <f>SUM(G10:G10)</f>
        <v>0</v>
      </c>
      <c r="H9" s="4">
        <v>0</v>
      </c>
      <c r="I9" s="4">
        <f>SUM(I10:I10)</f>
        <v>0</v>
      </c>
      <c r="J9" s="4">
        <v>0</v>
      </c>
    </row>
    <row r="10" spans="1:10" ht="53.25" customHeight="1">
      <c r="A10" s="41" t="s">
        <v>281</v>
      </c>
      <c r="B10" s="34">
        <v>2011</v>
      </c>
      <c r="C10" s="42">
        <v>0</v>
      </c>
      <c r="D10" s="8">
        <v>-13</v>
      </c>
      <c r="E10" s="42"/>
      <c r="F10" s="4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32.25" customHeight="1">
      <c r="A11" s="41" t="s">
        <v>282</v>
      </c>
      <c r="B11" s="34">
        <v>2020</v>
      </c>
      <c r="C11" s="42"/>
      <c r="D11" s="42"/>
      <c r="E11" s="42"/>
      <c r="F11" s="42">
        <f t="shared" ref="F11:F16" si="0">SUM(G11:J11)</f>
        <v>0</v>
      </c>
      <c r="G11" s="42"/>
      <c r="H11" s="42"/>
      <c r="I11" s="42"/>
      <c r="J11" s="42"/>
    </row>
    <row r="12" spans="1:10" ht="32.25" customHeight="1">
      <c r="A12" s="41" t="s">
        <v>283</v>
      </c>
      <c r="B12" s="34">
        <v>2030</v>
      </c>
      <c r="C12" s="8">
        <v>0</v>
      </c>
      <c r="D12" s="8">
        <v>0</v>
      </c>
      <c r="E12" s="8"/>
      <c r="F12" s="42">
        <f t="shared" si="0"/>
        <v>0</v>
      </c>
      <c r="G12" s="42">
        <v>0</v>
      </c>
      <c r="H12" s="42">
        <v>0</v>
      </c>
      <c r="I12" s="42">
        <v>0</v>
      </c>
      <c r="J12" s="42">
        <v>0</v>
      </c>
    </row>
    <row r="13" spans="1:10" ht="38.25" customHeight="1">
      <c r="A13" s="41" t="s">
        <v>284</v>
      </c>
      <c r="B13" s="34">
        <v>2031</v>
      </c>
      <c r="C13" s="8">
        <v>0</v>
      </c>
      <c r="D13" s="8">
        <v>0</v>
      </c>
      <c r="E13" s="8">
        <v>0</v>
      </c>
      <c r="F13" s="42">
        <f t="shared" si="0"/>
        <v>0</v>
      </c>
      <c r="G13" s="42">
        <v>0</v>
      </c>
      <c r="H13" s="42">
        <v>0</v>
      </c>
      <c r="I13" s="42">
        <v>0</v>
      </c>
      <c r="J13" s="42">
        <v>0</v>
      </c>
    </row>
    <row r="14" spans="1:10" ht="32.25" customHeight="1">
      <c r="A14" s="41" t="s">
        <v>285</v>
      </c>
      <c r="B14" s="34">
        <v>2040</v>
      </c>
      <c r="C14" s="8">
        <v>0</v>
      </c>
      <c r="D14" s="8">
        <v>0</v>
      </c>
      <c r="E14" s="8">
        <v>0</v>
      </c>
      <c r="F14" s="42">
        <f t="shared" si="0"/>
        <v>0</v>
      </c>
      <c r="G14" s="42">
        <v>0</v>
      </c>
      <c r="H14" s="42">
        <v>0</v>
      </c>
      <c r="I14" s="42">
        <v>0</v>
      </c>
      <c r="J14" s="42">
        <v>0</v>
      </c>
    </row>
    <row r="15" spans="1:10" ht="35.25" customHeight="1">
      <c r="A15" s="41" t="s">
        <v>286</v>
      </c>
      <c r="B15" s="34">
        <v>2050</v>
      </c>
      <c r="C15" s="8">
        <v>0</v>
      </c>
      <c r="D15" s="8">
        <v>0</v>
      </c>
      <c r="E15" s="8">
        <v>0</v>
      </c>
      <c r="F15" s="42">
        <f t="shared" si="0"/>
        <v>0</v>
      </c>
      <c r="G15" s="42">
        <v>0</v>
      </c>
      <c r="H15" s="42">
        <v>0</v>
      </c>
      <c r="I15" s="42">
        <v>0</v>
      </c>
      <c r="J15" s="42">
        <v>0</v>
      </c>
    </row>
    <row r="16" spans="1:10" ht="33.75" customHeight="1">
      <c r="A16" s="41" t="s">
        <v>287</v>
      </c>
      <c r="B16" s="34">
        <v>2060</v>
      </c>
      <c r="C16" s="8">
        <v>0</v>
      </c>
      <c r="D16" s="8">
        <v>0</v>
      </c>
      <c r="E16" s="8">
        <v>0</v>
      </c>
      <c r="F16" s="42">
        <f t="shared" si="0"/>
        <v>0</v>
      </c>
      <c r="G16" s="42">
        <v>0</v>
      </c>
      <c r="H16" s="42">
        <v>0</v>
      </c>
      <c r="I16" s="42">
        <v>0</v>
      </c>
      <c r="J16" s="42">
        <v>0</v>
      </c>
    </row>
    <row r="17" spans="1:10" ht="48.75" customHeight="1">
      <c r="A17" s="38" t="s">
        <v>288</v>
      </c>
      <c r="B17" s="39">
        <v>2070</v>
      </c>
      <c r="C17" s="6">
        <f>SUM(C8,C9,C11,C12,C14,C15,C16)+'I. Фін результат'!C75</f>
        <v>333</v>
      </c>
      <c r="D17" s="6">
        <f>SUM(D8,D9,D11,D12,D14,D15,D16)+'I. Фін результат'!D75</f>
        <v>156</v>
      </c>
      <c r="E17" s="6">
        <f>SUM(E8,E9,E11,E12,E14,E15,E16)+'I. Фін результат'!E75</f>
        <v>333</v>
      </c>
      <c r="F17" s="6">
        <f>SUM(F8,F9,F11,F12,F14,F15,F16)+'I. Фін результат'!F75</f>
        <v>333</v>
      </c>
      <c r="G17" s="6">
        <f>SUM(G8,G9,G11,G12,G14,G15,G16)+'I. Фін результат'!G75</f>
        <v>-59</v>
      </c>
      <c r="H17" s="12">
        <f>SUM(H8,H9,H11,H12,H14,H15,H16)+'I. Фін результат'!H75</f>
        <v>-284</v>
      </c>
      <c r="I17" s="12">
        <f>SUM(I8,I9,I11,I12,I14,I15,I16)+'I. Фін результат'!I75</f>
        <v>-284</v>
      </c>
      <c r="J17" s="12">
        <f>SUM(J8,J9,J11,J12,J14,J15,J16)+'I. Фін результат'!J75</f>
        <v>333</v>
      </c>
    </row>
    <row r="18" spans="1:10" ht="36" customHeight="1">
      <c r="A18" s="192" t="s">
        <v>289</v>
      </c>
      <c r="B18" s="192"/>
      <c r="C18" s="192"/>
      <c r="D18" s="192"/>
      <c r="E18" s="192"/>
      <c r="F18" s="192"/>
      <c r="G18" s="192"/>
      <c r="H18" s="192"/>
      <c r="I18" s="192"/>
      <c r="J18" s="192"/>
    </row>
    <row r="19" spans="1:10" ht="54" customHeight="1">
      <c r="A19" s="43" t="s">
        <v>290</v>
      </c>
      <c r="B19" s="39">
        <v>2110</v>
      </c>
      <c r="C19" s="6">
        <f>SUM(C20:C26)</f>
        <v>55</v>
      </c>
      <c r="D19" s="6">
        <f>SUM(D20:D26)</f>
        <v>230</v>
      </c>
      <c r="E19" s="6">
        <f>SUM(E20:E26)</f>
        <v>87</v>
      </c>
      <c r="F19" s="6">
        <f>SUM(G19:J19)</f>
        <v>148</v>
      </c>
      <c r="G19" s="6">
        <f>SUM(G20:G26)</f>
        <v>26</v>
      </c>
      <c r="H19" s="12">
        <f>SUM(H20:H26)</f>
        <v>10</v>
      </c>
      <c r="I19" s="6">
        <f>SUM(I20:I26)</f>
        <v>30</v>
      </c>
      <c r="J19" s="6">
        <f>SUM(J20:J26)</f>
        <v>82</v>
      </c>
    </row>
    <row r="20" spans="1:10" ht="40.5" customHeight="1">
      <c r="A20" s="44" t="s">
        <v>291</v>
      </c>
      <c r="B20" s="34">
        <v>2111</v>
      </c>
      <c r="C20" s="10"/>
      <c r="D20" s="10">
        <v>65</v>
      </c>
      <c r="E20" s="10"/>
      <c r="F20" s="10">
        <f>SUM(G20:J20)</f>
        <v>30</v>
      </c>
      <c r="G20" s="10"/>
      <c r="H20" s="23"/>
      <c r="I20" s="10">
        <v>8</v>
      </c>
      <c r="J20" s="10">
        <v>22</v>
      </c>
    </row>
    <row r="21" spans="1:10" s="46" customFormat="1" ht="37.5" customHeight="1">
      <c r="A21" s="45" t="s">
        <v>292</v>
      </c>
      <c r="B21" s="37">
        <v>2112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</row>
    <row r="22" spans="1:10" ht="30.75" customHeight="1">
      <c r="A22" s="44" t="s">
        <v>293</v>
      </c>
      <c r="B22" s="34">
        <v>2113</v>
      </c>
      <c r="C22" s="47"/>
      <c r="D22" s="47"/>
      <c r="E22" s="47"/>
      <c r="F22" s="47">
        <f t="shared" ref="F22:F43" si="1">SUM(G22:J22)</f>
        <v>0</v>
      </c>
      <c r="G22" s="47"/>
      <c r="H22" s="47"/>
      <c r="I22" s="47"/>
      <c r="J22" s="47"/>
    </row>
    <row r="23" spans="1:10" ht="36.75" customHeight="1">
      <c r="A23" s="44" t="s">
        <v>294</v>
      </c>
      <c r="B23" s="34">
        <v>2114</v>
      </c>
      <c r="C23" s="47"/>
      <c r="D23" s="47"/>
      <c r="E23" s="47"/>
      <c r="F23" s="47">
        <f t="shared" si="1"/>
        <v>0</v>
      </c>
      <c r="G23" s="47"/>
      <c r="H23" s="47"/>
      <c r="I23" s="47"/>
      <c r="J23" s="47"/>
    </row>
    <row r="24" spans="1:10" ht="36.75" customHeight="1">
      <c r="A24" s="44" t="s">
        <v>295</v>
      </c>
      <c r="B24" s="34">
        <v>2115</v>
      </c>
      <c r="C24" s="47"/>
      <c r="D24" s="47"/>
      <c r="E24" s="47"/>
      <c r="F24" s="47">
        <f t="shared" si="1"/>
        <v>0</v>
      </c>
      <c r="G24" s="47"/>
      <c r="H24" s="47"/>
      <c r="I24" s="47"/>
      <c r="J24" s="47"/>
    </row>
    <row r="25" spans="1:10" ht="35.25" customHeight="1">
      <c r="A25" s="44" t="s">
        <v>296</v>
      </c>
      <c r="B25" s="34">
        <v>2116</v>
      </c>
      <c r="C25" s="10">
        <v>55</v>
      </c>
      <c r="D25" s="10">
        <v>165</v>
      </c>
      <c r="E25" s="10">
        <v>87</v>
      </c>
      <c r="F25" s="10">
        <f t="shared" si="1"/>
        <v>118</v>
      </c>
      <c r="G25" s="10">
        <v>26</v>
      </c>
      <c r="H25" s="10">
        <v>10</v>
      </c>
      <c r="I25" s="10">
        <v>22</v>
      </c>
      <c r="J25" s="10">
        <v>60</v>
      </c>
    </row>
    <row r="26" spans="1:10" ht="35.25" customHeight="1">
      <c r="A26" s="44" t="s">
        <v>297</v>
      </c>
      <c r="B26" s="34">
        <v>2117</v>
      </c>
      <c r="C26" s="47"/>
      <c r="D26" s="47"/>
      <c r="E26" s="47"/>
      <c r="F26" s="47">
        <f t="shared" si="1"/>
        <v>0</v>
      </c>
      <c r="G26" s="47"/>
      <c r="H26" s="47"/>
      <c r="I26" s="47"/>
      <c r="J26" s="47"/>
    </row>
    <row r="27" spans="1:10" ht="54" customHeight="1">
      <c r="A27" s="43" t="s">
        <v>298</v>
      </c>
      <c r="B27" s="39">
        <v>2120</v>
      </c>
      <c r="C27" s="6">
        <f>SUM(C28:C35)</f>
        <v>599</v>
      </c>
      <c r="D27" s="6">
        <f>SUM(D28:D35)</f>
        <v>2024</v>
      </c>
      <c r="E27" s="6">
        <f>SUM(E28:E35)</f>
        <v>1045</v>
      </c>
      <c r="F27" s="6">
        <f t="shared" si="1"/>
        <v>1398</v>
      </c>
      <c r="G27" s="6">
        <f>SUM(G28:G35)</f>
        <v>300</v>
      </c>
      <c r="H27" s="6">
        <f>SUM(H28:H35)</f>
        <v>118</v>
      </c>
      <c r="I27" s="6">
        <f>SUM(I28:I35)</f>
        <v>264</v>
      </c>
      <c r="J27" s="6">
        <f>SUM(J28:J35)</f>
        <v>716</v>
      </c>
    </row>
    <row r="28" spans="1:10" ht="31.5" customHeight="1">
      <c r="A28" s="45" t="s">
        <v>299</v>
      </c>
      <c r="B28" s="34">
        <v>2121</v>
      </c>
      <c r="C28" s="5"/>
      <c r="D28" s="5">
        <v>27</v>
      </c>
      <c r="E28" s="5"/>
      <c r="F28" s="5">
        <f t="shared" si="1"/>
        <v>0</v>
      </c>
      <c r="G28" s="5"/>
      <c r="H28" s="5"/>
      <c r="I28" s="5"/>
      <c r="J28" s="5">
        <v>0</v>
      </c>
    </row>
    <row r="29" spans="1:10" ht="35.25" customHeight="1">
      <c r="A29" s="44" t="s">
        <v>300</v>
      </c>
      <c r="B29" s="34">
        <v>2122</v>
      </c>
      <c r="C29" s="5">
        <v>599</v>
      </c>
      <c r="D29" s="5">
        <v>1984</v>
      </c>
      <c r="E29" s="5">
        <v>1045</v>
      </c>
      <c r="F29" s="5">
        <f t="shared" si="1"/>
        <v>1398</v>
      </c>
      <c r="G29" s="5">
        <v>300</v>
      </c>
      <c r="H29" s="48">
        <v>118</v>
      </c>
      <c r="I29" s="48">
        <v>264</v>
      </c>
      <c r="J29" s="5">
        <v>716</v>
      </c>
    </row>
    <row r="30" spans="1:10" ht="30.75" customHeight="1">
      <c r="A30" s="44" t="s">
        <v>293</v>
      </c>
      <c r="B30" s="34">
        <v>2123</v>
      </c>
      <c r="C30" s="10"/>
      <c r="D30" s="10"/>
      <c r="E30" s="10"/>
      <c r="F30" s="47">
        <f t="shared" si="1"/>
        <v>0</v>
      </c>
      <c r="G30" s="47"/>
      <c r="H30" s="47"/>
      <c r="I30" s="47"/>
      <c r="J30" s="47"/>
    </row>
    <row r="31" spans="1:10" ht="32.25" customHeight="1">
      <c r="A31" s="44" t="s">
        <v>301</v>
      </c>
      <c r="B31" s="34">
        <v>2124</v>
      </c>
      <c r="C31" s="5"/>
      <c r="D31" s="5"/>
      <c r="E31" s="5"/>
      <c r="F31" s="5">
        <f t="shared" si="1"/>
        <v>0</v>
      </c>
      <c r="G31" s="5"/>
      <c r="H31" s="5"/>
      <c r="I31" s="5"/>
      <c r="J31" s="5"/>
    </row>
    <row r="32" spans="1:10" ht="32.25" customHeight="1">
      <c r="A32" s="44" t="s">
        <v>302</v>
      </c>
      <c r="B32" s="34">
        <v>2125</v>
      </c>
      <c r="C32" s="47"/>
      <c r="D32" s="47"/>
      <c r="E32" s="47"/>
      <c r="F32" s="47">
        <f t="shared" si="1"/>
        <v>0</v>
      </c>
      <c r="G32" s="47"/>
      <c r="H32" s="47"/>
      <c r="I32" s="47"/>
      <c r="J32" s="47"/>
    </row>
    <row r="33" spans="1:64" ht="72.75" customHeight="1">
      <c r="A33" s="44" t="s">
        <v>303</v>
      </c>
      <c r="B33" s="34">
        <v>2126</v>
      </c>
      <c r="C33" s="5"/>
      <c r="D33" s="5">
        <v>13</v>
      </c>
      <c r="E33" s="5"/>
      <c r="F33" s="5">
        <f t="shared" si="1"/>
        <v>0</v>
      </c>
      <c r="G33" s="5"/>
      <c r="H33" s="5"/>
      <c r="I33" s="5"/>
      <c r="J33" s="5">
        <v>0</v>
      </c>
    </row>
    <row r="34" spans="1:64" ht="36.75" customHeight="1">
      <c r="A34" s="44" t="s">
        <v>295</v>
      </c>
      <c r="B34" s="34">
        <v>2127</v>
      </c>
      <c r="C34" s="47"/>
      <c r="D34" s="47"/>
      <c r="E34" s="47"/>
      <c r="F34" s="47">
        <f t="shared" si="1"/>
        <v>0</v>
      </c>
      <c r="G34" s="47"/>
      <c r="H34" s="47"/>
      <c r="I34" s="47"/>
      <c r="J34" s="47"/>
    </row>
    <row r="35" spans="1:64" ht="39.75" customHeight="1">
      <c r="A35" s="44" t="s">
        <v>297</v>
      </c>
      <c r="B35" s="34">
        <v>2128</v>
      </c>
      <c r="C35" s="47"/>
      <c r="D35" s="47"/>
      <c r="E35" s="47"/>
      <c r="F35" s="47">
        <f t="shared" si="1"/>
        <v>0</v>
      </c>
      <c r="G35" s="47"/>
      <c r="H35" s="47"/>
      <c r="I35" s="47"/>
      <c r="J35" s="47"/>
    </row>
    <row r="36" spans="1:64" s="50" customFormat="1" ht="56.25" customHeight="1">
      <c r="A36" s="43" t="s">
        <v>304</v>
      </c>
      <c r="B36" s="49">
        <v>2130</v>
      </c>
      <c r="C36" s="6">
        <f>SUM(C37:C39)</f>
        <v>1033</v>
      </c>
      <c r="D36" s="6">
        <f>SUM(D37:D39)</f>
        <v>2424</v>
      </c>
      <c r="E36" s="6">
        <f>SUM(E37:E39)</f>
        <v>1277</v>
      </c>
      <c r="F36" s="6">
        <f t="shared" si="1"/>
        <v>1780</v>
      </c>
      <c r="G36" s="6">
        <f>SUM(G37:G39)</f>
        <v>439</v>
      </c>
      <c r="H36" s="6">
        <f>SUM(H37:H39)</f>
        <v>170</v>
      </c>
      <c r="I36" s="6">
        <f>SUM(I37:I39)</f>
        <v>297</v>
      </c>
      <c r="J36" s="6">
        <f>SUM(J37:J39)</f>
        <v>874</v>
      </c>
      <c r="K36" s="29"/>
    </row>
    <row r="37" spans="1:64" ht="32.25" customHeight="1">
      <c r="A37" s="44" t="s">
        <v>305</v>
      </c>
      <c r="B37" s="34">
        <v>2131</v>
      </c>
      <c r="C37" s="47"/>
      <c r="D37" s="47"/>
      <c r="E37" s="47"/>
      <c r="F37" s="47">
        <f t="shared" si="1"/>
        <v>0</v>
      </c>
      <c r="G37" s="47"/>
      <c r="H37" s="47"/>
      <c r="I37" s="47"/>
      <c r="J37" s="47"/>
    </row>
    <row r="38" spans="1:64" ht="39.75" customHeight="1">
      <c r="A38" s="44" t="s">
        <v>306</v>
      </c>
      <c r="B38" s="34">
        <v>2132</v>
      </c>
      <c r="C38" s="5">
        <v>1033</v>
      </c>
      <c r="D38" s="5">
        <v>2424</v>
      </c>
      <c r="E38" s="5">
        <v>1277</v>
      </c>
      <c r="F38" s="5">
        <f t="shared" si="1"/>
        <v>1780</v>
      </c>
      <c r="G38" s="5">
        <f>'I. Фін результат'!G92</f>
        <v>439</v>
      </c>
      <c r="H38" s="48">
        <f>'I. Фін результат'!H92</f>
        <v>170</v>
      </c>
      <c r="I38" s="48">
        <f>'I. Фін результат'!I92</f>
        <v>297</v>
      </c>
      <c r="J38" s="5">
        <f>'I. Фін результат'!J92</f>
        <v>874</v>
      </c>
    </row>
    <row r="39" spans="1:64" ht="33.75" customHeight="1">
      <c r="A39" s="44" t="s">
        <v>307</v>
      </c>
      <c r="B39" s="34">
        <v>2133</v>
      </c>
      <c r="C39" s="47"/>
      <c r="D39" s="47"/>
      <c r="E39" s="47"/>
      <c r="F39" s="47">
        <f t="shared" si="1"/>
        <v>0</v>
      </c>
      <c r="G39" s="47"/>
      <c r="H39" s="47"/>
      <c r="I39" s="47"/>
      <c r="J39" s="47"/>
    </row>
    <row r="40" spans="1:64" s="46" customFormat="1" ht="32.25" customHeight="1">
      <c r="A40" s="43" t="s">
        <v>308</v>
      </c>
      <c r="B40" s="49">
        <v>2140</v>
      </c>
      <c r="C40" s="51">
        <f>SUM(C41,C42)</f>
        <v>0</v>
      </c>
      <c r="D40" s="51">
        <f>SUM(D41,D42)</f>
        <v>0</v>
      </c>
      <c r="E40" s="51">
        <f>SUM(E41,E42)</f>
        <v>0</v>
      </c>
      <c r="F40" s="51">
        <f t="shared" si="1"/>
        <v>0</v>
      </c>
      <c r="G40" s="51">
        <f>SUM(G41,G42)</f>
        <v>0</v>
      </c>
      <c r="H40" s="51">
        <f>SUM(H41,H42)</f>
        <v>0</v>
      </c>
      <c r="I40" s="51">
        <f>SUM(I41,I42)</f>
        <v>0</v>
      </c>
      <c r="J40" s="51">
        <f>SUM(J41,J42)</f>
        <v>0</v>
      </c>
    </row>
    <row r="41" spans="1:64" ht="66.75" customHeight="1">
      <c r="A41" s="45" t="s">
        <v>309</v>
      </c>
      <c r="B41" s="37">
        <v>2141</v>
      </c>
      <c r="C41" s="47"/>
      <c r="D41" s="47"/>
      <c r="E41" s="47"/>
      <c r="F41" s="47">
        <f t="shared" si="1"/>
        <v>0</v>
      </c>
      <c r="G41" s="47"/>
      <c r="H41" s="47"/>
      <c r="I41" s="47"/>
      <c r="J41" s="47"/>
    </row>
    <row r="42" spans="1:64" ht="39" customHeight="1">
      <c r="A42" s="45" t="s">
        <v>310</v>
      </c>
      <c r="B42" s="37">
        <v>2142</v>
      </c>
      <c r="C42" s="47"/>
      <c r="D42" s="47"/>
      <c r="E42" s="47"/>
      <c r="F42" s="47">
        <f t="shared" si="1"/>
        <v>0</v>
      </c>
      <c r="G42" s="47"/>
      <c r="H42" s="47"/>
      <c r="I42" s="47"/>
      <c r="J42" s="47"/>
    </row>
    <row r="43" spans="1:64" s="46" customFormat="1" ht="39.75" customHeight="1">
      <c r="A43" s="43" t="s">
        <v>311</v>
      </c>
      <c r="B43" s="49">
        <v>2200</v>
      </c>
      <c r="C43" s="6">
        <f>SUM(C19,C27,C36,C40)</f>
        <v>1687</v>
      </c>
      <c r="D43" s="6">
        <f>SUM(D19,D27,D36,D40)</f>
        <v>4678</v>
      </c>
      <c r="E43" s="6">
        <f>SUM(E19,E27,E36,E40)</f>
        <v>2409</v>
      </c>
      <c r="F43" s="6">
        <f t="shared" si="1"/>
        <v>3326</v>
      </c>
      <c r="G43" s="6">
        <f>SUM(G19,G27,G36,G40)</f>
        <v>765</v>
      </c>
      <c r="H43" s="12">
        <f>SUM(H19,H27,H36,H40)</f>
        <v>298</v>
      </c>
      <c r="I43" s="12">
        <f>SUM(I19,I27,I36,I40)</f>
        <v>591</v>
      </c>
      <c r="J43" s="6">
        <f>SUM(J19,J27,J36,J40)</f>
        <v>1672</v>
      </c>
      <c r="K43" s="29"/>
    </row>
    <row r="44" spans="1:64" s="46" customFormat="1" ht="19.5" customHeight="1">
      <c r="A44" s="52"/>
      <c r="B44" s="30"/>
      <c r="C44" s="53"/>
      <c r="D44" s="54"/>
      <c r="E44" s="54"/>
      <c r="F44" s="53"/>
      <c r="G44" s="54"/>
      <c r="H44" s="54"/>
      <c r="I44" s="54"/>
      <c r="J44" s="54"/>
    </row>
    <row r="45" spans="1:64" s="46" customFormat="1" ht="1.5" customHeight="1">
      <c r="A45" s="52"/>
      <c r="B45" s="30"/>
      <c r="C45" s="53"/>
      <c r="D45" s="54"/>
      <c r="E45" s="54"/>
      <c r="F45" s="53"/>
      <c r="G45" s="54"/>
      <c r="H45" s="54"/>
      <c r="I45" s="54"/>
      <c r="J45" s="54"/>
    </row>
    <row r="46" spans="1:64" s="31" customFormat="1" ht="40.5" customHeight="1">
      <c r="A46" s="1" t="s">
        <v>155</v>
      </c>
      <c r="B46" s="55"/>
      <c r="C46" s="193" t="s">
        <v>156</v>
      </c>
      <c r="D46" s="193"/>
      <c r="E46" s="193"/>
      <c r="F46" s="193"/>
      <c r="G46" s="56"/>
      <c r="H46" s="194" t="s">
        <v>312</v>
      </c>
      <c r="I46" s="194"/>
      <c r="J46" s="194"/>
    </row>
    <row r="47" spans="1:64" s="58" customFormat="1" ht="31.5" customHeight="1">
      <c r="A47" s="2" t="s">
        <v>157</v>
      </c>
      <c r="B47" s="31"/>
      <c r="C47" s="195" t="s">
        <v>158</v>
      </c>
      <c r="D47" s="195"/>
      <c r="E47" s="195"/>
      <c r="F47" s="195"/>
      <c r="G47" s="57"/>
      <c r="H47" s="186" t="s">
        <v>276</v>
      </c>
      <c r="I47" s="186"/>
      <c r="J47" s="186"/>
    </row>
    <row r="48" spans="1:64" s="55" customFormat="1">
      <c r="A48" s="59"/>
      <c r="B48" s="30"/>
      <c r="C48" s="30"/>
      <c r="D48" s="30"/>
      <c r="E48" s="30"/>
      <c r="F48" s="29"/>
      <c r="G48" s="29"/>
      <c r="H48" s="29"/>
      <c r="I48" s="29"/>
      <c r="J48" s="29"/>
      <c r="K48" s="29"/>
      <c r="L48" s="29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</row>
    <row r="49" spans="1:64" s="55" customFormat="1">
      <c r="A49" s="59"/>
      <c r="B49" s="30" t="s">
        <v>247</v>
      </c>
      <c r="C49" s="30">
        <v>703.8</v>
      </c>
      <c r="D49" s="30">
        <v>1983.6</v>
      </c>
      <c r="E49" s="30">
        <v>1044.9000000000001</v>
      </c>
      <c r="F49" s="29">
        <v>2043.9</v>
      </c>
      <c r="G49" s="29">
        <v>592.91999999999996</v>
      </c>
      <c r="H49" s="29">
        <v>469.44</v>
      </c>
      <c r="I49" s="29">
        <v>266.04000000000002</v>
      </c>
      <c r="J49" s="29">
        <v>715.5</v>
      </c>
      <c r="K49" s="29"/>
      <c r="L49" s="29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</row>
    <row r="50" spans="1:64" s="55" customFormat="1">
      <c r="A50" s="59"/>
      <c r="B50" s="30" t="s">
        <v>248</v>
      </c>
      <c r="C50" s="30">
        <v>58.65</v>
      </c>
      <c r="D50" s="30">
        <v>165.3</v>
      </c>
      <c r="E50" s="30">
        <v>87.075000000000003</v>
      </c>
      <c r="F50" s="29">
        <v>170.32499999999999</v>
      </c>
      <c r="G50" s="29">
        <v>49.41</v>
      </c>
      <c r="H50" s="29">
        <v>39.119999999999997</v>
      </c>
      <c r="I50" s="29">
        <v>22.17</v>
      </c>
      <c r="J50" s="29">
        <v>59.625</v>
      </c>
      <c r="K50" s="29"/>
      <c r="L50" s="29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</row>
    <row r="51" spans="1:64" s="55" customFormat="1">
      <c r="A51" s="59"/>
      <c r="B51" s="30" t="s">
        <v>250</v>
      </c>
      <c r="C51" s="30">
        <v>1033</v>
      </c>
      <c r="D51" s="30">
        <v>2424</v>
      </c>
      <c r="E51" s="30">
        <v>1277</v>
      </c>
      <c r="F51" s="29">
        <v>2498</v>
      </c>
      <c r="G51" s="29">
        <v>725</v>
      </c>
      <c r="H51" s="29">
        <v>573</v>
      </c>
      <c r="I51" s="29">
        <v>326</v>
      </c>
      <c r="J51" s="29">
        <v>874</v>
      </c>
      <c r="K51" s="29"/>
      <c r="L51" s="29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</row>
    <row r="52" spans="1:64" s="55" customFormat="1">
      <c r="A52" s="59"/>
      <c r="B52" s="30"/>
      <c r="C52" s="30"/>
      <c r="D52" s="30"/>
      <c r="E52" s="30"/>
      <c r="F52" s="29"/>
      <c r="G52" s="29"/>
      <c r="H52" s="29"/>
      <c r="I52" s="29"/>
      <c r="J52" s="29"/>
      <c r="K52" s="29"/>
      <c r="L52" s="29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</row>
    <row r="53" spans="1:64" s="55" customFormat="1">
      <c r="A53" s="59"/>
      <c r="B53" s="30"/>
      <c r="C53" s="60">
        <f t="shared" ref="C53:J53" si="2">C49-C29</f>
        <v>104.79999999999995</v>
      </c>
      <c r="D53" s="60">
        <f t="shared" si="2"/>
        <v>-0.40000000000009095</v>
      </c>
      <c r="E53" s="60">
        <f t="shared" si="2"/>
        <v>-9.9999999999909051E-2</v>
      </c>
      <c r="F53" s="60">
        <f t="shared" si="2"/>
        <v>645.90000000000009</v>
      </c>
      <c r="G53" s="60">
        <f t="shared" si="2"/>
        <v>292.91999999999996</v>
      </c>
      <c r="H53" s="60">
        <f t="shared" si="2"/>
        <v>351.44</v>
      </c>
      <c r="I53" s="60">
        <f t="shared" si="2"/>
        <v>2.0400000000000205</v>
      </c>
      <c r="J53" s="60">
        <f t="shared" si="2"/>
        <v>-0.5</v>
      </c>
      <c r="K53" s="29"/>
      <c r="L53" s="29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</row>
    <row r="54" spans="1:64" s="55" customFormat="1">
      <c r="A54" s="59"/>
      <c r="B54" s="30"/>
      <c r="C54" s="61">
        <f t="shared" ref="C54:J54" si="3">C50-C25</f>
        <v>3.6499999999999986</v>
      </c>
      <c r="D54" s="61">
        <f t="shared" si="3"/>
        <v>0.30000000000001137</v>
      </c>
      <c r="E54" s="61">
        <f t="shared" si="3"/>
        <v>7.5000000000002842E-2</v>
      </c>
      <c r="F54" s="61">
        <f t="shared" si="3"/>
        <v>52.324999999999989</v>
      </c>
      <c r="G54" s="61">
        <f t="shared" si="3"/>
        <v>23.409999999999997</v>
      </c>
      <c r="H54" s="61">
        <f t="shared" si="3"/>
        <v>29.119999999999997</v>
      </c>
      <c r="I54" s="61">
        <f t="shared" si="3"/>
        <v>0.17000000000000171</v>
      </c>
      <c r="J54" s="61">
        <f t="shared" si="3"/>
        <v>-0.375</v>
      </c>
      <c r="K54" s="29"/>
      <c r="L54" s="29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</row>
    <row r="55" spans="1:64" s="55" customFormat="1">
      <c r="A55" s="59"/>
      <c r="B55" s="30"/>
      <c r="C55" s="60">
        <f t="shared" ref="C55:J55" si="4">C51-C38</f>
        <v>0</v>
      </c>
      <c r="D55" s="60">
        <f t="shared" si="4"/>
        <v>0</v>
      </c>
      <c r="E55" s="60">
        <f t="shared" si="4"/>
        <v>0</v>
      </c>
      <c r="F55" s="60">
        <f t="shared" si="4"/>
        <v>718</v>
      </c>
      <c r="G55" s="60">
        <f t="shared" si="4"/>
        <v>286</v>
      </c>
      <c r="H55" s="60">
        <f t="shared" si="4"/>
        <v>403</v>
      </c>
      <c r="I55" s="60">
        <f t="shared" si="4"/>
        <v>29</v>
      </c>
      <c r="J55" s="60">
        <f t="shared" si="4"/>
        <v>0</v>
      </c>
      <c r="K55" s="29"/>
      <c r="L55" s="29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</row>
    <row r="56" spans="1:64" s="55" customFormat="1">
      <c r="A56" s="59"/>
      <c r="B56" s="30"/>
      <c r="C56" s="30"/>
      <c r="D56" s="30"/>
      <c r="E56" s="30"/>
      <c r="F56" s="29"/>
      <c r="G56" s="29"/>
      <c r="H56" s="29"/>
      <c r="I56" s="29"/>
      <c r="J56" s="29"/>
      <c r="K56" s="29"/>
      <c r="L56" s="29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</row>
    <row r="57" spans="1:64" s="55" customFormat="1">
      <c r="A57" s="59"/>
      <c r="B57" s="30"/>
      <c r="C57" s="30"/>
      <c r="D57" s="30"/>
      <c r="E57" s="30"/>
      <c r="F57" s="29"/>
      <c r="G57" s="29"/>
      <c r="H57" s="29"/>
      <c r="I57" s="29"/>
      <c r="J57" s="29"/>
      <c r="K57" s="29"/>
      <c r="L57" s="29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</row>
    <row r="58" spans="1:64" s="55" customFormat="1">
      <c r="A58" s="59"/>
      <c r="B58" s="30"/>
      <c r="C58" s="30"/>
      <c r="D58" s="30"/>
      <c r="E58" s="30"/>
      <c r="F58" s="29"/>
      <c r="G58" s="29"/>
      <c r="H58" s="29"/>
      <c r="I58" s="29"/>
      <c r="J58" s="29"/>
      <c r="K58" s="29"/>
      <c r="L58" s="29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</row>
    <row r="59" spans="1:64" s="55" customFormat="1">
      <c r="A59" s="59"/>
      <c r="B59" s="30"/>
      <c r="C59" s="30"/>
      <c r="D59" s="30"/>
      <c r="E59" s="30"/>
      <c r="F59" s="29"/>
      <c r="G59" s="29"/>
      <c r="H59" s="29"/>
      <c r="I59" s="29"/>
      <c r="J59" s="29"/>
      <c r="K59" s="29"/>
      <c r="L59" s="29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</row>
    <row r="60" spans="1:64" s="55" customFormat="1">
      <c r="A60" s="59"/>
      <c r="B60" s="30"/>
      <c r="C60" s="30"/>
      <c r="D60" s="30"/>
      <c r="E60" s="30"/>
      <c r="F60" s="29"/>
      <c r="G60" s="29"/>
      <c r="H60" s="29"/>
      <c r="I60" s="29"/>
      <c r="J60" s="29"/>
      <c r="K60" s="29"/>
      <c r="L60" s="29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</row>
    <row r="61" spans="1:64" s="55" customFormat="1">
      <c r="A61" s="59"/>
      <c r="B61" s="30"/>
      <c r="C61" s="30"/>
      <c r="D61" s="30"/>
      <c r="E61" s="30"/>
      <c r="F61" s="29"/>
      <c r="G61" s="29"/>
      <c r="H61" s="29"/>
      <c r="I61" s="29"/>
      <c r="J61" s="29"/>
      <c r="K61" s="29"/>
      <c r="L61" s="29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</row>
    <row r="62" spans="1:64" s="55" customFormat="1">
      <c r="A62" s="59"/>
      <c r="B62" s="30"/>
      <c r="C62" s="30"/>
      <c r="D62" s="30"/>
      <c r="E62" s="30"/>
      <c r="F62" s="29"/>
      <c r="G62" s="29"/>
      <c r="H62" s="29"/>
      <c r="I62" s="29"/>
      <c r="J62" s="29"/>
      <c r="K62" s="29"/>
      <c r="L62" s="29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</row>
    <row r="63" spans="1:64" s="55" customFormat="1">
      <c r="A63" s="59"/>
      <c r="B63" s="30"/>
      <c r="C63" s="30"/>
      <c r="D63" s="30"/>
      <c r="E63" s="30"/>
      <c r="F63" s="29"/>
      <c r="G63" s="29"/>
      <c r="H63" s="29"/>
      <c r="I63" s="29"/>
      <c r="J63" s="29"/>
      <c r="K63" s="29"/>
      <c r="L63" s="29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</row>
    <row r="64" spans="1:64" s="55" customFormat="1">
      <c r="A64" s="59"/>
      <c r="B64" s="30"/>
      <c r="C64" s="30"/>
      <c r="D64" s="30"/>
      <c r="E64" s="30"/>
      <c r="F64" s="29"/>
      <c r="G64" s="29"/>
      <c r="H64" s="29"/>
      <c r="I64" s="29"/>
      <c r="J64" s="29"/>
      <c r="K64" s="29"/>
      <c r="L64" s="29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</row>
    <row r="65" spans="1:64" s="55" customFormat="1">
      <c r="A65" s="59"/>
      <c r="B65" s="30"/>
      <c r="C65" s="30"/>
      <c r="D65" s="30"/>
      <c r="E65" s="30"/>
      <c r="F65" s="29"/>
      <c r="G65" s="29"/>
      <c r="H65" s="29"/>
      <c r="I65" s="29"/>
      <c r="J65" s="29"/>
      <c r="K65" s="29"/>
      <c r="L65" s="29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</row>
    <row r="66" spans="1:64" s="55" customFormat="1">
      <c r="A66" s="59"/>
      <c r="B66" s="30"/>
      <c r="C66" s="30"/>
      <c r="D66" s="30"/>
      <c r="E66" s="30"/>
      <c r="F66" s="29"/>
      <c r="G66" s="29"/>
      <c r="H66" s="29"/>
      <c r="I66" s="29"/>
      <c r="J66" s="29"/>
      <c r="K66" s="29"/>
      <c r="L66" s="29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</row>
    <row r="67" spans="1:64" s="55" customFormat="1">
      <c r="A67" s="59"/>
      <c r="B67" s="30"/>
      <c r="C67" s="30"/>
      <c r="D67" s="30"/>
      <c r="E67" s="30"/>
      <c r="F67" s="29"/>
      <c r="G67" s="29"/>
      <c r="H67" s="29"/>
      <c r="I67" s="29"/>
      <c r="J67" s="29"/>
      <c r="K67" s="29"/>
      <c r="L67" s="29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</row>
    <row r="68" spans="1:64" s="55" customFormat="1">
      <c r="A68" s="59"/>
      <c r="B68" s="30"/>
      <c r="C68" s="30"/>
      <c r="D68" s="30"/>
      <c r="E68" s="30"/>
      <c r="F68" s="29"/>
      <c r="G68" s="29"/>
      <c r="H68" s="29"/>
      <c r="I68" s="29"/>
      <c r="J68" s="29"/>
      <c r="K68" s="29"/>
      <c r="L68" s="29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</row>
    <row r="69" spans="1:64" s="55" customFormat="1">
      <c r="A69" s="59"/>
      <c r="B69" s="30"/>
      <c r="C69" s="30"/>
      <c r="D69" s="30"/>
      <c r="E69" s="30"/>
      <c r="F69" s="29"/>
      <c r="G69" s="29"/>
      <c r="H69" s="29"/>
      <c r="I69" s="29"/>
      <c r="J69" s="29"/>
      <c r="K69" s="29"/>
      <c r="L69" s="29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</row>
    <row r="70" spans="1:64" s="55" customFormat="1">
      <c r="A70" s="59"/>
      <c r="B70" s="30"/>
      <c r="C70" s="30"/>
      <c r="D70" s="30"/>
      <c r="E70" s="30"/>
      <c r="F70" s="29"/>
      <c r="G70" s="29"/>
      <c r="H70" s="29"/>
      <c r="I70" s="29"/>
      <c r="J70" s="29"/>
      <c r="K70" s="29"/>
      <c r="L70" s="29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</row>
    <row r="71" spans="1:64" s="55" customFormat="1">
      <c r="A71" s="59"/>
      <c r="B71" s="30"/>
      <c r="C71" s="30"/>
      <c r="D71" s="30"/>
      <c r="E71" s="30"/>
      <c r="F71" s="29"/>
      <c r="G71" s="29"/>
      <c r="H71" s="29"/>
      <c r="I71" s="29"/>
      <c r="J71" s="29"/>
      <c r="K71" s="29"/>
      <c r="L71" s="29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</row>
    <row r="72" spans="1:64" s="55" customFormat="1">
      <c r="A72" s="59"/>
      <c r="B72" s="30"/>
      <c r="C72" s="30"/>
      <c r="D72" s="30"/>
      <c r="E72" s="30"/>
      <c r="F72" s="29"/>
      <c r="G72" s="29"/>
      <c r="H72" s="29"/>
      <c r="I72" s="29"/>
      <c r="J72" s="29"/>
      <c r="K72" s="29"/>
      <c r="L72" s="29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</row>
    <row r="73" spans="1:64" s="55" customFormat="1">
      <c r="A73" s="59"/>
      <c r="B73" s="30"/>
      <c r="C73" s="30"/>
      <c r="D73" s="30"/>
      <c r="E73" s="30"/>
      <c r="F73" s="29"/>
      <c r="G73" s="29"/>
      <c r="H73" s="29"/>
      <c r="I73" s="29"/>
      <c r="J73" s="29"/>
      <c r="K73" s="29"/>
      <c r="L73" s="29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</row>
    <row r="74" spans="1:64" s="55" customFormat="1">
      <c r="A74" s="59"/>
      <c r="B74" s="30"/>
      <c r="C74" s="30"/>
      <c r="D74" s="30"/>
      <c r="E74" s="30"/>
      <c r="F74" s="29"/>
      <c r="G74" s="29"/>
      <c r="H74" s="29"/>
      <c r="I74" s="29"/>
      <c r="J74" s="29"/>
      <c r="K74" s="29"/>
      <c r="L74" s="29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</row>
    <row r="75" spans="1:64" s="55" customFormat="1">
      <c r="A75" s="59"/>
      <c r="B75" s="30"/>
      <c r="C75" s="30"/>
      <c r="D75" s="30"/>
      <c r="E75" s="30"/>
      <c r="F75" s="29"/>
      <c r="G75" s="29"/>
      <c r="H75" s="29"/>
      <c r="I75" s="29"/>
      <c r="J75" s="29"/>
      <c r="K75" s="29"/>
      <c r="L75" s="29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</row>
    <row r="76" spans="1:64" s="55" customFormat="1">
      <c r="A76" s="59"/>
      <c r="B76" s="30"/>
      <c r="C76" s="30"/>
      <c r="D76" s="30"/>
      <c r="E76" s="30"/>
      <c r="F76" s="29"/>
      <c r="G76" s="29"/>
      <c r="H76" s="29"/>
      <c r="I76" s="29"/>
      <c r="J76" s="29"/>
      <c r="K76" s="29"/>
      <c r="L76" s="29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</row>
    <row r="77" spans="1:64" s="55" customFormat="1">
      <c r="A77" s="59"/>
      <c r="B77" s="30"/>
      <c r="C77" s="30"/>
      <c r="D77" s="30"/>
      <c r="E77" s="30"/>
      <c r="F77" s="29"/>
      <c r="G77" s="29"/>
      <c r="H77" s="29"/>
      <c r="I77" s="29"/>
      <c r="J77" s="29"/>
      <c r="K77" s="29"/>
      <c r="L77" s="29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</row>
    <row r="78" spans="1:64" s="55" customFormat="1">
      <c r="A78" s="59"/>
      <c r="B78" s="30"/>
      <c r="C78" s="30"/>
      <c r="D78" s="30"/>
      <c r="E78" s="30"/>
      <c r="F78" s="29"/>
      <c r="G78" s="29"/>
      <c r="H78" s="29"/>
      <c r="I78" s="29"/>
      <c r="J78" s="29"/>
      <c r="K78" s="29"/>
      <c r="L78" s="29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</row>
    <row r="79" spans="1:64" s="55" customFormat="1">
      <c r="A79" s="59"/>
      <c r="B79" s="30"/>
      <c r="C79" s="30"/>
      <c r="D79" s="30"/>
      <c r="E79" s="30"/>
      <c r="F79" s="29"/>
      <c r="G79" s="29"/>
      <c r="H79" s="29"/>
      <c r="I79" s="29"/>
      <c r="J79" s="29"/>
      <c r="K79" s="29"/>
      <c r="L79" s="29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</row>
    <row r="80" spans="1:64" s="55" customFormat="1">
      <c r="A80" s="59"/>
      <c r="B80" s="30"/>
      <c r="C80" s="30"/>
      <c r="D80" s="30"/>
      <c r="E80" s="30"/>
      <c r="F80" s="29"/>
      <c r="G80" s="29"/>
      <c r="H80" s="29"/>
      <c r="I80" s="29"/>
      <c r="J80" s="29"/>
      <c r="K80" s="29"/>
      <c r="L80" s="29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</row>
    <row r="81" spans="1:64" s="55" customFormat="1">
      <c r="A81" s="59"/>
      <c r="B81" s="30"/>
      <c r="C81" s="30"/>
      <c r="D81" s="30"/>
      <c r="E81" s="30"/>
      <c r="F81" s="29"/>
      <c r="G81" s="29"/>
      <c r="H81" s="29"/>
      <c r="I81" s="29"/>
      <c r="J81" s="29"/>
      <c r="K81" s="29"/>
      <c r="L81" s="29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</row>
    <row r="82" spans="1:64" s="55" customFormat="1">
      <c r="A82" s="59"/>
      <c r="B82" s="30"/>
      <c r="C82" s="30"/>
      <c r="D82" s="30"/>
      <c r="E82" s="30"/>
      <c r="F82" s="29"/>
      <c r="G82" s="29"/>
      <c r="H82" s="29"/>
      <c r="I82" s="29"/>
      <c r="J82" s="29"/>
      <c r="K82" s="29"/>
      <c r="L82" s="29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</row>
    <row r="83" spans="1:64" s="55" customFormat="1">
      <c r="A83" s="59"/>
      <c r="B83" s="30"/>
      <c r="C83" s="30"/>
      <c r="D83" s="30"/>
      <c r="E83" s="30"/>
      <c r="F83" s="29"/>
      <c r="G83" s="29"/>
      <c r="H83" s="29"/>
      <c r="I83" s="29"/>
      <c r="J83" s="29"/>
      <c r="K83" s="29"/>
      <c r="L83" s="29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</row>
    <row r="84" spans="1:64" s="55" customFormat="1">
      <c r="A84" s="59"/>
      <c r="B84" s="30"/>
      <c r="C84" s="30"/>
      <c r="D84" s="30"/>
      <c r="E84" s="30"/>
      <c r="F84" s="29"/>
      <c r="G84" s="29"/>
      <c r="H84" s="29"/>
      <c r="I84" s="29"/>
      <c r="J84" s="29"/>
      <c r="K84" s="29"/>
      <c r="L84" s="29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</row>
    <row r="85" spans="1:64" s="55" customFormat="1">
      <c r="A85" s="59"/>
      <c r="B85" s="30"/>
      <c r="C85" s="30"/>
      <c r="D85" s="30"/>
      <c r="E85" s="30"/>
      <c r="F85" s="29"/>
      <c r="G85" s="29"/>
      <c r="H85" s="29"/>
      <c r="I85" s="29"/>
      <c r="J85" s="29"/>
      <c r="K85" s="29"/>
      <c r="L85" s="29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</row>
    <row r="86" spans="1:64" s="55" customFormat="1">
      <c r="A86" s="59"/>
      <c r="B86" s="30"/>
      <c r="C86" s="30"/>
      <c r="D86" s="30"/>
      <c r="E86" s="30"/>
      <c r="F86" s="29"/>
      <c r="G86" s="29"/>
      <c r="H86" s="29"/>
      <c r="I86" s="29"/>
      <c r="J86" s="29"/>
      <c r="K86" s="29"/>
      <c r="L86" s="29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</row>
    <row r="87" spans="1:64" s="55" customFormat="1">
      <c r="A87" s="59"/>
      <c r="B87" s="30"/>
      <c r="C87" s="30"/>
      <c r="D87" s="30"/>
      <c r="E87" s="30"/>
      <c r="F87" s="29"/>
      <c r="G87" s="29"/>
      <c r="H87" s="29"/>
      <c r="I87" s="29"/>
      <c r="J87" s="29"/>
      <c r="K87" s="29"/>
      <c r="L87" s="29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</row>
  </sheetData>
  <mergeCells count="14">
    <mergeCell ref="A2:J2"/>
    <mergeCell ref="A4:A5"/>
    <mergeCell ref="B4:B5"/>
    <mergeCell ref="C4:C5"/>
    <mergeCell ref="D4:D5"/>
    <mergeCell ref="E4:E5"/>
    <mergeCell ref="F4:F5"/>
    <mergeCell ref="G4:J4"/>
    <mergeCell ref="A7:J7"/>
    <mergeCell ref="A18:J18"/>
    <mergeCell ref="C46:F46"/>
    <mergeCell ref="H46:J46"/>
    <mergeCell ref="C47:F47"/>
    <mergeCell ref="H47:J47"/>
  </mergeCells>
  <pageMargins left="0.98402777777777795" right="0.59027777777777801" top="0.59027777777777801" bottom="0.59027777777777801" header="0.511811023622047" footer="0.511811023622047"/>
  <pageSetup paperSize="9" scale="51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MJ249"/>
  <sheetViews>
    <sheetView zoomScale="54" zoomScaleNormal="54" workbookViewId="0">
      <selection activeCell="T21" sqref="T21"/>
    </sheetView>
  </sheetViews>
  <sheetFormatPr defaultColWidth="9.140625" defaultRowHeight="18.75"/>
  <cols>
    <col min="1" max="1" width="51.5703125" style="14" customWidth="1"/>
    <col min="2" max="2" width="12" style="13" customWidth="1"/>
    <col min="3" max="3" width="16.140625" style="13" customWidth="1"/>
    <col min="4" max="4" width="16.7109375" style="13" customWidth="1"/>
    <col min="5" max="5" width="16.140625" style="13" customWidth="1"/>
    <col min="6" max="6" width="16" style="13" customWidth="1"/>
    <col min="7" max="7" width="16.28515625" style="14" customWidth="1"/>
    <col min="8" max="8" width="16.85546875" style="14" customWidth="1"/>
    <col min="9" max="9" width="16.140625" style="14" customWidth="1"/>
    <col min="10" max="10" width="16.42578125" style="14" customWidth="1"/>
    <col min="11" max="1024" width="9.140625" style="14"/>
  </cols>
  <sheetData>
    <row r="2" spans="1:10" ht="20.25" customHeight="1">
      <c r="A2" s="206" t="s">
        <v>313</v>
      </c>
      <c r="B2" s="206"/>
      <c r="C2" s="206"/>
      <c r="D2" s="206"/>
      <c r="E2" s="206"/>
      <c r="F2" s="206"/>
      <c r="G2" s="206"/>
      <c r="H2" s="206"/>
    </row>
    <row r="3" spans="1:10">
      <c r="A3" s="15"/>
      <c r="B3" s="16"/>
      <c r="C3" s="15"/>
      <c r="D3" s="15"/>
      <c r="E3" s="15"/>
      <c r="F3" s="16"/>
      <c r="G3" s="15"/>
      <c r="H3" s="15"/>
      <c r="J3" s="14" t="s">
        <v>36</v>
      </c>
    </row>
    <row r="4" spans="1:10" ht="41.25" customHeight="1">
      <c r="A4" s="207" t="s">
        <v>52</v>
      </c>
      <c r="B4" s="208" t="s">
        <v>53</v>
      </c>
      <c r="C4" s="209" t="s">
        <v>163</v>
      </c>
      <c r="D4" s="209" t="s">
        <v>164</v>
      </c>
      <c r="E4" s="210" t="s">
        <v>56</v>
      </c>
      <c r="F4" s="209" t="s">
        <v>165</v>
      </c>
      <c r="G4" s="208" t="s">
        <v>166</v>
      </c>
      <c r="H4" s="208"/>
      <c r="I4" s="208"/>
      <c r="J4" s="208"/>
    </row>
    <row r="5" spans="1:10" ht="54" customHeight="1">
      <c r="A5" s="207"/>
      <c r="B5" s="208"/>
      <c r="C5" s="209"/>
      <c r="D5" s="209"/>
      <c r="E5" s="210"/>
      <c r="F5" s="209"/>
      <c r="G5" s="64" t="s">
        <v>168</v>
      </c>
      <c r="H5" s="64" t="s">
        <v>169</v>
      </c>
      <c r="I5" s="64" t="s">
        <v>170</v>
      </c>
      <c r="J5" s="64" t="s">
        <v>171</v>
      </c>
    </row>
    <row r="6" spans="1:10" ht="23.25" customHeight="1">
      <c r="A6" s="62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63">
        <v>8</v>
      </c>
      <c r="I6" s="17">
        <v>9</v>
      </c>
      <c r="J6" s="17">
        <v>10</v>
      </c>
    </row>
    <row r="7" spans="1:10" ht="23.25" customHeight="1">
      <c r="A7" s="200" t="s">
        <v>278</v>
      </c>
      <c r="B7" s="200"/>
      <c r="C7" s="200"/>
      <c r="D7" s="200"/>
      <c r="E7" s="200"/>
      <c r="F7" s="200"/>
      <c r="G7" s="200"/>
      <c r="H7" s="200"/>
      <c r="I7" s="200"/>
      <c r="J7" s="200"/>
    </row>
    <row r="8" spans="1:10" ht="36" customHeight="1">
      <c r="A8" s="66" t="s">
        <v>314</v>
      </c>
      <c r="B8" s="63">
        <v>2050</v>
      </c>
      <c r="C8" s="67">
        <f>SUM(C9:C9)</f>
        <v>0</v>
      </c>
      <c r="D8" s="67">
        <f>SUM(D9:D9)</f>
        <v>0</v>
      </c>
      <c r="E8" s="67">
        <f>SUM(E9:E9)</f>
        <v>0</v>
      </c>
      <c r="F8" s="67">
        <f>SUM(G8:J8)</f>
        <v>0</v>
      </c>
      <c r="G8" s="67">
        <f>SUM(G9:G9)</f>
        <v>0</v>
      </c>
      <c r="H8" s="67">
        <f>SUM(H9:H9)</f>
        <v>0</v>
      </c>
      <c r="I8" s="67">
        <f>SUM(I9:I9)</f>
        <v>0</v>
      </c>
      <c r="J8" s="67">
        <f>SUM(J9:J9)</f>
        <v>0</v>
      </c>
    </row>
    <row r="9" spans="1:10" ht="29.25" customHeight="1">
      <c r="A9" s="68"/>
      <c r="B9" s="63"/>
      <c r="C9" s="69"/>
      <c r="D9" s="69"/>
      <c r="E9" s="69"/>
      <c r="F9" s="69">
        <f>SUM(G9:J9)</f>
        <v>0</v>
      </c>
      <c r="G9" s="69"/>
      <c r="H9" s="69"/>
      <c r="I9" s="70"/>
      <c r="J9" s="70"/>
    </row>
    <row r="10" spans="1:10" s="24" customFormat="1" ht="35.25" customHeight="1">
      <c r="A10" s="66" t="s">
        <v>315</v>
      </c>
      <c r="B10" s="62">
        <v>2060</v>
      </c>
      <c r="C10" s="67">
        <f>SUM(C11:C11)</f>
        <v>0</v>
      </c>
      <c r="D10" s="67">
        <f>SUM(D11:D11)</f>
        <v>0</v>
      </c>
      <c r="E10" s="67">
        <f>SUM(E11:E11)</f>
        <v>0</v>
      </c>
      <c r="F10" s="67">
        <f>SUM(G10:J10)</f>
        <v>0</v>
      </c>
      <c r="G10" s="67">
        <f>SUM(G11:G11)</f>
        <v>0</v>
      </c>
      <c r="H10" s="67">
        <f>SUM(H11:H11)</f>
        <v>0</v>
      </c>
      <c r="I10" s="67">
        <f>SUM(I11:I11)</f>
        <v>0</v>
      </c>
      <c r="J10" s="67">
        <f>SUM(J11:J11)</f>
        <v>0</v>
      </c>
    </row>
    <row r="11" spans="1:10" s="24" customFormat="1" ht="31.5" customHeight="1">
      <c r="A11" s="71"/>
      <c r="B11" s="62"/>
      <c r="C11" s="69"/>
      <c r="D11" s="69"/>
      <c r="E11" s="69"/>
      <c r="F11" s="69">
        <f>SUM(G11:J11)</f>
        <v>0</v>
      </c>
      <c r="G11" s="69"/>
      <c r="H11" s="69"/>
      <c r="I11" s="72"/>
      <c r="J11" s="72"/>
    </row>
    <row r="12" spans="1:10" s="24" customFormat="1" ht="31.5" customHeight="1">
      <c r="A12" s="201" t="s">
        <v>289</v>
      </c>
      <c r="B12" s="201"/>
      <c r="C12" s="201"/>
      <c r="D12" s="201"/>
      <c r="E12" s="201"/>
      <c r="F12" s="201"/>
      <c r="G12" s="201"/>
      <c r="H12" s="201"/>
      <c r="I12" s="201"/>
      <c r="J12" s="201"/>
    </row>
    <row r="13" spans="1:10" s="24" customFormat="1" ht="72.75" customHeight="1">
      <c r="A13" s="73" t="s">
        <v>316</v>
      </c>
      <c r="B13" s="62"/>
      <c r="C13" s="67"/>
      <c r="D13" s="67"/>
      <c r="E13" s="67"/>
      <c r="F13" s="69"/>
      <c r="G13" s="67"/>
      <c r="H13" s="67"/>
      <c r="I13" s="67"/>
      <c r="J13" s="67"/>
    </row>
    <row r="14" spans="1:10" s="24" customFormat="1" ht="42.75" customHeight="1">
      <c r="A14" s="66" t="s">
        <v>317</v>
      </c>
      <c r="B14" s="62">
        <v>2117</v>
      </c>
      <c r="C14" s="67">
        <f>SUM(C15:C15)</f>
        <v>0</v>
      </c>
      <c r="D14" s="67">
        <f>SUM(D15:D15)</f>
        <v>0</v>
      </c>
      <c r="E14" s="67">
        <f>SUM(E15:E15)</f>
        <v>0</v>
      </c>
      <c r="F14" s="69">
        <f>SUM(G14:J14)</f>
        <v>0</v>
      </c>
      <c r="G14" s="67">
        <f>SUM(G15:G15)</f>
        <v>0</v>
      </c>
      <c r="H14" s="67">
        <f>SUM(H15:H15)</f>
        <v>0</v>
      </c>
      <c r="I14" s="67">
        <f>SUM(I15:I15)</f>
        <v>0</v>
      </c>
      <c r="J14" s="67">
        <f>SUM(J15:J15)</f>
        <v>0</v>
      </c>
    </row>
    <row r="15" spans="1:10" s="24" customFormat="1" ht="30" customHeight="1">
      <c r="A15" s="74"/>
      <c r="B15" s="62"/>
      <c r="C15" s="67"/>
      <c r="D15" s="67"/>
      <c r="E15" s="67"/>
      <c r="F15" s="69">
        <f>SUM(G15:J15)</f>
        <v>0</v>
      </c>
      <c r="G15" s="67"/>
      <c r="H15" s="67"/>
      <c r="I15" s="72"/>
      <c r="J15" s="72"/>
    </row>
    <row r="16" spans="1:10" s="24" customFormat="1" ht="65.25" customHeight="1">
      <c r="A16" s="73" t="s">
        <v>89</v>
      </c>
      <c r="B16" s="62"/>
      <c r="C16" s="67"/>
      <c r="D16" s="67"/>
      <c r="E16" s="67"/>
      <c r="F16" s="69"/>
      <c r="G16" s="67"/>
      <c r="H16" s="67"/>
      <c r="I16" s="67"/>
      <c r="J16" s="67"/>
    </row>
    <row r="17" spans="1:10" s="24" customFormat="1" ht="44.25" customHeight="1">
      <c r="A17" s="66" t="s">
        <v>317</v>
      </c>
      <c r="B17" s="62">
        <v>2128</v>
      </c>
      <c r="C17" s="67">
        <f>SUM(C18:C18)</f>
        <v>0</v>
      </c>
      <c r="D17" s="67">
        <f>SUM(D18:D18)</f>
        <v>0</v>
      </c>
      <c r="E17" s="67">
        <f>SUM(E18:E18)</f>
        <v>0</v>
      </c>
      <c r="F17" s="69">
        <f>SUM(G17:J17)</f>
        <v>0</v>
      </c>
      <c r="G17" s="67">
        <f>SUM(G18:G18)</f>
        <v>0</v>
      </c>
      <c r="H17" s="67">
        <f>SUM(H18:H18)</f>
        <v>0</v>
      </c>
      <c r="I17" s="67">
        <f>SUM(I18:I18)</f>
        <v>0</v>
      </c>
      <c r="J17" s="67">
        <f>SUM(J18:J18)</f>
        <v>0</v>
      </c>
    </row>
    <row r="18" spans="1:10" s="24" customFormat="1" ht="31.5" customHeight="1">
      <c r="A18" s="73"/>
      <c r="B18" s="62"/>
      <c r="C18" s="67"/>
      <c r="D18" s="67"/>
      <c r="E18" s="67"/>
      <c r="F18" s="69">
        <f>SUM(G18:J18)</f>
        <v>0</v>
      </c>
      <c r="G18" s="67"/>
      <c r="H18" s="67"/>
      <c r="I18" s="67"/>
      <c r="J18" s="67"/>
    </row>
    <row r="19" spans="1:10" s="24" customFormat="1" ht="50.25" customHeight="1">
      <c r="A19" s="73" t="s">
        <v>90</v>
      </c>
      <c r="B19" s="62"/>
      <c r="C19" s="67"/>
      <c r="D19" s="67"/>
      <c r="E19" s="67"/>
      <c r="F19" s="69"/>
      <c r="G19" s="67"/>
      <c r="H19" s="67"/>
      <c r="I19" s="67"/>
      <c r="J19" s="67"/>
    </row>
    <row r="20" spans="1:10" s="24" customFormat="1" ht="46.5" customHeight="1">
      <c r="A20" s="66" t="s">
        <v>318</v>
      </c>
      <c r="B20" s="62">
        <v>2133</v>
      </c>
      <c r="C20" s="67">
        <f>SUM(C21:C21)</f>
        <v>0</v>
      </c>
      <c r="D20" s="67">
        <f>SUM(D21:D21)</f>
        <v>0</v>
      </c>
      <c r="E20" s="67">
        <f>SUM(E21:E21)</f>
        <v>0</v>
      </c>
      <c r="F20" s="69">
        <f>SUM(G20:J20)</f>
        <v>0</v>
      </c>
      <c r="G20" s="67">
        <f>SUM(G21:G21)</f>
        <v>0</v>
      </c>
      <c r="H20" s="67">
        <f>SUM(H21:H21)</f>
        <v>0</v>
      </c>
      <c r="I20" s="67">
        <f>SUM(I21:I21)</f>
        <v>0</v>
      </c>
      <c r="J20" s="67">
        <f>SUM(J21:J21)</f>
        <v>0</v>
      </c>
    </row>
    <row r="21" spans="1:10" s="24" customFormat="1" ht="31.5" customHeight="1">
      <c r="A21" s="71"/>
      <c r="B21" s="62"/>
      <c r="C21" s="69"/>
      <c r="D21" s="69"/>
      <c r="E21" s="69"/>
      <c r="F21" s="69">
        <f>SUM(G21:J21)</f>
        <v>0</v>
      </c>
      <c r="G21" s="69"/>
      <c r="H21" s="69"/>
      <c r="I21" s="72"/>
      <c r="J21" s="72"/>
    </row>
    <row r="22" spans="1:10" s="24" customFormat="1" ht="45" customHeight="1">
      <c r="A22" s="20" t="s">
        <v>319</v>
      </c>
      <c r="B22" s="62"/>
      <c r="C22" s="67"/>
      <c r="D22" s="67"/>
      <c r="E22" s="67"/>
      <c r="F22" s="69"/>
      <c r="G22" s="67"/>
      <c r="H22" s="67"/>
      <c r="I22" s="67"/>
      <c r="J22" s="67"/>
    </row>
    <row r="23" spans="1:10" s="24" customFormat="1" ht="41.25" customHeight="1">
      <c r="A23" s="21" t="s">
        <v>320</v>
      </c>
      <c r="B23" s="62">
        <v>2142</v>
      </c>
      <c r="C23" s="67">
        <f>SUM(C24:C24)</f>
        <v>0</v>
      </c>
      <c r="D23" s="67">
        <f>SUM(D24:D24)</f>
        <v>0</v>
      </c>
      <c r="E23" s="67">
        <f>SUM(E24:E24)</f>
        <v>0</v>
      </c>
      <c r="F23" s="69">
        <f>SUM(G23:J23)</f>
        <v>0</v>
      </c>
      <c r="G23" s="67">
        <f>SUM(G24:G24)</f>
        <v>0</v>
      </c>
      <c r="H23" s="67">
        <f>SUM(H24:H24)</f>
        <v>0</v>
      </c>
      <c r="I23" s="67">
        <f>SUM(I24:I24)</f>
        <v>0</v>
      </c>
      <c r="J23" s="67">
        <f>SUM(J24:J24)</f>
        <v>0</v>
      </c>
    </row>
    <row r="24" spans="1:10" s="24" customFormat="1" ht="35.25" customHeight="1">
      <c r="A24" s="21"/>
      <c r="B24" s="62"/>
      <c r="C24" s="69"/>
      <c r="D24" s="69"/>
      <c r="E24" s="69"/>
      <c r="F24" s="69">
        <f>SUM(G24:J24)</f>
        <v>0</v>
      </c>
      <c r="G24" s="69"/>
      <c r="H24" s="69"/>
      <c r="I24" s="72"/>
      <c r="J24" s="72"/>
    </row>
    <row r="25" spans="1:10">
      <c r="A25" s="75"/>
      <c r="B25" s="76"/>
      <c r="C25" s="77"/>
      <c r="D25" s="78"/>
      <c r="E25" s="78"/>
      <c r="F25" s="78"/>
      <c r="G25" s="78"/>
      <c r="H25" s="78"/>
    </row>
    <row r="26" spans="1:10" ht="24.75" customHeight="1">
      <c r="A26" s="79" t="s">
        <v>155</v>
      </c>
      <c r="B26" s="76"/>
      <c r="C26" s="202" t="s">
        <v>156</v>
      </c>
      <c r="D26" s="202"/>
      <c r="E26" s="80"/>
      <c r="F26" s="81"/>
      <c r="G26" s="203"/>
      <c r="H26" s="203"/>
      <c r="I26" s="203"/>
    </row>
    <row r="27" spans="1:10">
      <c r="A27" s="76" t="s">
        <v>157</v>
      </c>
      <c r="B27" s="83"/>
      <c r="C27" s="204" t="s">
        <v>275</v>
      </c>
      <c r="D27" s="204"/>
      <c r="E27" s="84"/>
      <c r="F27" s="83"/>
      <c r="G27" s="205" t="s">
        <v>159</v>
      </c>
      <c r="H27" s="205"/>
      <c r="I27" s="205"/>
    </row>
    <row r="28" spans="1:10">
      <c r="A28" s="75"/>
      <c r="B28" s="76"/>
      <c r="C28" s="77"/>
      <c r="D28" s="78"/>
      <c r="E28" s="78"/>
      <c r="F28" s="78"/>
      <c r="G28" s="78"/>
      <c r="H28" s="78"/>
    </row>
    <row r="29" spans="1:10">
      <c r="A29" s="75"/>
      <c r="B29" s="76"/>
      <c r="C29" s="77"/>
      <c r="D29" s="78"/>
      <c r="E29" s="78"/>
      <c r="F29" s="78"/>
      <c r="G29" s="78"/>
      <c r="H29" s="78"/>
    </row>
    <row r="30" spans="1:10">
      <c r="A30" s="75"/>
      <c r="B30" s="76"/>
      <c r="C30" s="77"/>
      <c r="D30" s="78"/>
      <c r="E30" s="78"/>
      <c r="F30" s="78"/>
      <c r="G30" s="78"/>
      <c r="H30" s="78"/>
    </row>
    <row r="31" spans="1:10">
      <c r="A31" s="75"/>
      <c r="B31" s="76"/>
      <c r="C31" s="77"/>
      <c r="D31" s="78"/>
      <c r="E31" s="78"/>
      <c r="F31" s="78"/>
      <c r="G31" s="78"/>
      <c r="H31" s="78"/>
    </row>
    <row r="32" spans="1:10">
      <c r="A32" s="75"/>
      <c r="B32" s="76"/>
      <c r="C32" s="77"/>
      <c r="D32" s="78"/>
      <c r="E32" s="78"/>
      <c r="F32" s="78"/>
      <c r="G32" s="78"/>
      <c r="H32" s="78"/>
    </row>
    <row r="33" spans="1:8">
      <c r="A33" s="75"/>
      <c r="B33" s="76"/>
      <c r="C33" s="77"/>
      <c r="D33" s="78"/>
      <c r="E33" s="78"/>
      <c r="F33" s="78"/>
      <c r="G33" s="78"/>
      <c r="H33" s="78"/>
    </row>
    <row r="34" spans="1:8">
      <c r="A34" s="75"/>
      <c r="B34" s="76"/>
      <c r="C34" s="77"/>
      <c r="D34" s="78"/>
      <c r="E34" s="78"/>
      <c r="F34" s="78"/>
      <c r="G34" s="78"/>
      <c r="H34" s="78"/>
    </row>
    <row r="35" spans="1:8">
      <c r="A35" s="75"/>
      <c r="B35" s="76"/>
      <c r="C35" s="77"/>
      <c r="D35" s="78"/>
      <c r="E35" s="78"/>
      <c r="F35" s="78"/>
      <c r="G35" s="78"/>
      <c r="H35" s="78"/>
    </row>
    <row r="36" spans="1:8">
      <c r="A36" s="75"/>
      <c r="B36" s="76"/>
      <c r="C36" s="77"/>
      <c r="D36" s="78"/>
      <c r="E36" s="78"/>
      <c r="F36" s="78"/>
      <c r="G36" s="78"/>
      <c r="H36" s="78"/>
    </row>
    <row r="37" spans="1:8">
      <c r="A37" s="75"/>
      <c r="B37" s="76"/>
      <c r="C37" s="77"/>
      <c r="D37" s="78"/>
      <c r="E37" s="78"/>
      <c r="F37" s="78"/>
      <c r="G37" s="78"/>
      <c r="H37" s="78"/>
    </row>
    <row r="38" spans="1:8">
      <c r="A38" s="75"/>
      <c r="B38" s="76"/>
      <c r="C38" s="77"/>
      <c r="D38" s="78"/>
      <c r="E38" s="78"/>
      <c r="F38" s="78"/>
      <c r="G38" s="78"/>
      <c r="H38" s="78"/>
    </row>
    <row r="39" spans="1:8">
      <c r="A39" s="75"/>
      <c r="B39" s="76"/>
      <c r="C39" s="77"/>
      <c r="D39" s="78"/>
      <c r="E39" s="78"/>
      <c r="F39" s="78"/>
      <c r="G39" s="78"/>
      <c r="H39" s="78"/>
    </row>
    <row r="40" spans="1:8">
      <c r="A40" s="75"/>
      <c r="B40" s="76"/>
      <c r="C40" s="77"/>
      <c r="D40" s="78"/>
      <c r="E40" s="78"/>
      <c r="F40" s="78"/>
      <c r="G40" s="78"/>
      <c r="H40" s="78"/>
    </row>
    <row r="41" spans="1:8">
      <c r="A41" s="75"/>
      <c r="B41" s="76"/>
      <c r="C41" s="77"/>
      <c r="D41" s="78"/>
      <c r="E41" s="78"/>
      <c r="F41" s="78"/>
      <c r="G41" s="78"/>
      <c r="H41" s="78"/>
    </row>
    <row r="42" spans="1:8">
      <c r="A42" s="75"/>
      <c r="B42" s="76"/>
      <c r="C42" s="77"/>
      <c r="D42" s="78"/>
      <c r="E42" s="78"/>
      <c r="F42" s="78"/>
      <c r="G42" s="78"/>
      <c r="H42" s="78"/>
    </row>
    <row r="43" spans="1:8">
      <c r="A43" s="75"/>
      <c r="B43" s="76"/>
      <c r="C43" s="77"/>
      <c r="D43" s="78"/>
      <c r="E43" s="78"/>
      <c r="F43" s="78"/>
      <c r="G43" s="78"/>
      <c r="H43" s="78"/>
    </row>
    <row r="44" spans="1:8">
      <c r="A44" s="75"/>
      <c r="B44" s="76"/>
      <c r="C44" s="77"/>
      <c r="D44" s="78"/>
      <c r="E44" s="78"/>
      <c r="F44" s="78"/>
      <c r="G44" s="78"/>
      <c r="H44" s="78"/>
    </row>
    <row r="45" spans="1:8">
      <c r="A45" s="75"/>
      <c r="B45" s="76"/>
      <c r="C45" s="77"/>
      <c r="D45" s="78"/>
      <c r="E45" s="78"/>
      <c r="F45" s="78"/>
      <c r="G45" s="78"/>
      <c r="H45" s="78"/>
    </row>
    <row r="46" spans="1:8">
      <c r="A46" s="75"/>
      <c r="B46" s="76"/>
      <c r="C46" s="77"/>
      <c r="D46" s="78"/>
      <c r="E46" s="78"/>
      <c r="F46" s="78"/>
      <c r="G46" s="78"/>
      <c r="H46" s="78"/>
    </row>
    <row r="47" spans="1:8">
      <c r="A47" s="75"/>
      <c r="B47" s="76"/>
      <c r="C47" s="77"/>
      <c r="D47" s="78"/>
      <c r="E47" s="78"/>
      <c r="F47" s="78"/>
      <c r="G47" s="78"/>
      <c r="H47" s="78"/>
    </row>
    <row r="48" spans="1:8">
      <c r="A48" s="75"/>
      <c r="B48" s="76"/>
      <c r="C48" s="77"/>
      <c r="D48" s="78"/>
      <c r="E48" s="78"/>
      <c r="F48" s="78"/>
      <c r="G48" s="78"/>
      <c r="H48" s="78"/>
    </row>
    <row r="49" spans="1:8">
      <c r="A49" s="75"/>
      <c r="B49" s="76"/>
      <c r="C49" s="77"/>
      <c r="D49" s="78"/>
      <c r="E49" s="78"/>
      <c r="F49" s="78"/>
      <c r="G49" s="78"/>
      <c r="H49" s="78"/>
    </row>
    <row r="50" spans="1:8">
      <c r="A50" s="75"/>
      <c r="B50" s="76"/>
      <c r="C50" s="77"/>
      <c r="D50" s="78"/>
      <c r="E50" s="78"/>
      <c r="F50" s="78"/>
      <c r="G50" s="78"/>
      <c r="H50" s="78"/>
    </row>
    <row r="51" spans="1:8">
      <c r="A51" s="75"/>
      <c r="B51" s="76"/>
      <c r="C51" s="77"/>
      <c r="D51" s="78"/>
      <c r="E51" s="78"/>
      <c r="F51" s="78"/>
      <c r="G51" s="78"/>
      <c r="H51" s="78"/>
    </row>
    <row r="52" spans="1:8">
      <c r="A52" s="75"/>
      <c r="B52" s="76"/>
      <c r="C52" s="77"/>
      <c r="D52" s="78"/>
      <c r="E52" s="78"/>
      <c r="F52" s="78"/>
      <c r="G52" s="78"/>
      <c r="H52" s="78"/>
    </row>
    <row r="53" spans="1:8">
      <c r="A53" s="75"/>
      <c r="B53" s="76"/>
      <c r="C53" s="77"/>
      <c r="D53" s="78"/>
      <c r="E53" s="78"/>
      <c r="F53" s="78"/>
      <c r="G53" s="78"/>
      <c r="H53" s="78"/>
    </row>
    <row r="54" spans="1:8">
      <c r="A54" s="75"/>
      <c r="B54" s="76"/>
      <c r="C54" s="77"/>
      <c r="D54" s="78"/>
      <c r="E54" s="78"/>
      <c r="F54" s="78"/>
      <c r="G54" s="78"/>
      <c r="H54" s="78"/>
    </row>
    <row r="55" spans="1:8">
      <c r="A55" s="75"/>
      <c r="B55" s="76"/>
      <c r="C55" s="77"/>
      <c r="D55" s="78"/>
      <c r="E55" s="78"/>
      <c r="F55" s="78"/>
      <c r="G55" s="78"/>
      <c r="H55" s="78"/>
    </row>
    <row r="56" spans="1:8">
      <c r="A56" s="75"/>
      <c r="B56" s="76"/>
      <c r="C56" s="77"/>
      <c r="D56" s="78"/>
      <c r="E56" s="78"/>
      <c r="F56" s="78"/>
      <c r="G56" s="78"/>
      <c r="H56" s="78"/>
    </row>
    <row r="57" spans="1:8">
      <c r="A57" s="75"/>
      <c r="B57" s="76"/>
      <c r="C57" s="77"/>
      <c r="D57" s="78"/>
      <c r="E57" s="78"/>
      <c r="F57" s="78"/>
      <c r="G57" s="78"/>
      <c r="H57" s="78"/>
    </row>
    <row r="58" spans="1:8">
      <c r="A58" s="75"/>
      <c r="B58" s="76"/>
      <c r="C58" s="77"/>
      <c r="D58" s="78"/>
      <c r="E58" s="78"/>
      <c r="F58" s="78"/>
      <c r="G58" s="78"/>
      <c r="H58" s="78"/>
    </row>
    <row r="59" spans="1:8">
      <c r="A59" s="75"/>
      <c r="C59" s="26"/>
      <c r="D59" s="27"/>
      <c r="E59" s="27"/>
      <c r="F59" s="27"/>
      <c r="G59" s="27"/>
      <c r="H59" s="27"/>
    </row>
    <row r="60" spans="1:8">
      <c r="A60" s="25"/>
      <c r="C60" s="26"/>
      <c r="D60" s="27"/>
      <c r="E60" s="27"/>
      <c r="F60" s="27"/>
      <c r="G60" s="27"/>
      <c r="H60" s="27"/>
    </row>
    <row r="61" spans="1:8">
      <c r="A61" s="25"/>
      <c r="C61" s="26"/>
      <c r="D61" s="27"/>
      <c r="E61" s="27"/>
      <c r="F61" s="27"/>
      <c r="G61" s="27"/>
      <c r="H61" s="27"/>
    </row>
    <row r="62" spans="1:8">
      <c r="A62" s="25"/>
      <c r="C62" s="26"/>
      <c r="D62" s="27"/>
      <c r="E62" s="27"/>
      <c r="F62" s="27"/>
      <c r="G62" s="27"/>
      <c r="H62" s="27"/>
    </row>
    <row r="63" spans="1:8">
      <c r="A63" s="25"/>
      <c r="C63" s="26"/>
      <c r="D63" s="27"/>
      <c r="E63" s="27"/>
      <c r="F63" s="27"/>
      <c r="G63" s="27"/>
      <c r="H63" s="27"/>
    </row>
    <row r="64" spans="1:8">
      <c r="A64" s="25"/>
      <c r="C64" s="26"/>
      <c r="D64" s="27"/>
      <c r="E64" s="27"/>
      <c r="F64" s="27"/>
      <c r="G64" s="27"/>
      <c r="H64" s="27"/>
    </row>
    <row r="65" spans="1:8">
      <c r="A65" s="25"/>
      <c r="C65" s="26"/>
      <c r="D65" s="27"/>
      <c r="E65" s="27"/>
      <c r="F65" s="27"/>
      <c r="G65" s="27"/>
      <c r="H65" s="27"/>
    </row>
    <row r="66" spans="1:8">
      <c r="A66" s="25"/>
      <c r="C66" s="26"/>
      <c r="D66" s="27"/>
      <c r="E66" s="27"/>
      <c r="F66" s="27"/>
      <c r="G66" s="27"/>
      <c r="H66" s="27"/>
    </row>
    <row r="67" spans="1:8">
      <c r="A67" s="25"/>
      <c r="C67" s="26"/>
      <c r="D67" s="27"/>
      <c r="E67" s="27"/>
      <c r="F67" s="27"/>
      <c r="G67" s="27"/>
      <c r="H67" s="27"/>
    </row>
    <row r="68" spans="1:8">
      <c r="A68" s="25"/>
      <c r="C68" s="26"/>
      <c r="D68" s="27"/>
      <c r="E68" s="27"/>
      <c r="F68" s="27"/>
      <c r="G68" s="27"/>
      <c r="H68" s="27"/>
    </row>
    <row r="69" spans="1:8">
      <c r="A69" s="25"/>
      <c r="C69" s="26"/>
      <c r="D69" s="27"/>
      <c r="E69" s="27"/>
      <c r="F69" s="27"/>
      <c r="G69" s="27"/>
      <c r="H69" s="27"/>
    </row>
    <row r="70" spans="1:8">
      <c r="A70" s="25"/>
      <c r="C70" s="26"/>
      <c r="D70" s="27"/>
      <c r="E70" s="27"/>
      <c r="F70" s="27"/>
      <c r="G70" s="27"/>
      <c r="H70" s="27"/>
    </row>
    <row r="71" spans="1:8">
      <c r="A71" s="25"/>
      <c r="C71" s="26"/>
      <c r="D71" s="27"/>
      <c r="E71" s="27"/>
      <c r="F71" s="27"/>
      <c r="G71" s="27"/>
      <c r="H71" s="27"/>
    </row>
    <row r="72" spans="1:8">
      <c r="A72" s="25"/>
      <c r="C72" s="26"/>
      <c r="D72" s="27"/>
      <c r="E72" s="27"/>
      <c r="F72" s="27"/>
      <c r="G72" s="27"/>
      <c r="H72" s="27"/>
    </row>
    <row r="73" spans="1:8">
      <c r="A73" s="25"/>
      <c r="C73" s="26"/>
      <c r="D73" s="27"/>
      <c r="E73" s="27"/>
      <c r="F73" s="27"/>
      <c r="G73" s="27"/>
      <c r="H73" s="27"/>
    </row>
    <row r="74" spans="1:8">
      <c r="A74" s="25"/>
      <c r="C74" s="26"/>
      <c r="D74" s="27"/>
      <c r="E74" s="27"/>
      <c r="F74" s="27"/>
      <c r="G74" s="27"/>
      <c r="H74" s="27"/>
    </row>
    <row r="75" spans="1:8">
      <c r="A75" s="25"/>
      <c r="C75" s="26"/>
      <c r="D75" s="27"/>
      <c r="E75" s="27"/>
      <c r="F75" s="27"/>
      <c r="G75" s="27"/>
      <c r="H75" s="27"/>
    </row>
    <row r="76" spans="1:8">
      <c r="A76" s="25"/>
      <c r="C76" s="26"/>
      <c r="D76" s="27"/>
      <c r="E76" s="27"/>
      <c r="F76" s="27"/>
      <c r="G76" s="27"/>
      <c r="H76" s="27"/>
    </row>
    <row r="77" spans="1:8">
      <c r="A77" s="25"/>
      <c r="C77" s="26"/>
      <c r="D77" s="27"/>
      <c r="E77" s="27"/>
      <c r="F77" s="27"/>
      <c r="G77" s="27"/>
      <c r="H77" s="27"/>
    </row>
    <row r="78" spans="1:8">
      <c r="A78" s="25"/>
      <c r="C78" s="26"/>
      <c r="D78" s="27"/>
      <c r="E78" s="27"/>
      <c r="F78" s="27"/>
      <c r="G78" s="27"/>
      <c r="H78" s="27"/>
    </row>
    <row r="79" spans="1:8">
      <c r="A79" s="25"/>
      <c r="C79" s="26"/>
      <c r="D79" s="27"/>
      <c r="E79" s="27"/>
      <c r="F79" s="27"/>
      <c r="G79" s="27"/>
      <c r="H79" s="27"/>
    </row>
    <row r="80" spans="1:8">
      <c r="A80" s="25"/>
      <c r="C80" s="26"/>
      <c r="D80" s="27"/>
      <c r="E80" s="27"/>
      <c r="F80" s="27"/>
      <c r="G80" s="27"/>
      <c r="H80" s="27"/>
    </row>
    <row r="81" spans="1:8">
      <c r="A81" s="25"/>
      <c r="C81" s="26"/>
      <c r="D81" s="27"/>
      <c r="E81" s="27"/>
      <c r="F81" s="27"/>
      <c r="G81" s="27"/>
      <c r="H81" s="27"/>
    </row>
    <row r="82" spans="1:8">
      <c r="A82" s="25"/>
    </row>
    <row r="83" spans="1:8">
      <c r="A83" s="28"/>
    </row>
    <row r="84" spans="1:8">
      <c r="A84" s="28"/>
    </row>
    <row r="85" spans="1:8">
      <c r="A85" s="28"/>
    </row>
    <row r="86" spans="1:8">
      <c r="A86" s="28"/>
    </row>
    <row r="87" spans="1:8">
      <c r="A87" s="28"/>
    </row>
    <row r="88" spans="1:8">
      <c r="A88" s="28"/>
    </row>
    <row r="89" spans="1:8">
      <c r="A89" s="28"/>
    </row>
    <row r="90" spans="1:8">
      <c r="A90" s="28"/>
    </row>
    <row r="91" spans="1:8">
      <c r="A91" s="28"/>
    </row>
    <row r="92" spans="1:8">
      <c r="A92" s="28"/>
    </row>
    <row r="93" spans="1:8">
      <c r="A93" s="28"/>
    </row>
    <row r="94" spans="1:8">
      <c r="A94" s="28"/>
    </row>
    <row r="95" spans="1:8">
      <c r="A95" s="28"/>
    </row>
    <row r="96" spans="1:8">
      <c r="A96" s="28"/>
    </row>
    <row r="97" spans="1:1">
      <c r="A97" s="28"/>
    </row>
    <row r="98" spans="1:1">
      <c r="A98" s="28"/>
    </row>
    <row r="99" spans="1:1">
      <c r="A99" s="28"/>
    </row>
    <row r="100" spans="1:1">
      <c r="A100" s="28"/>
    </row>
    <row r="101" spans="1:1">
      <c r="A101" s="28"/>
    </row>
    <row r="102" spans="1:1">
      <c r="A102" s="28"/>
    </row>
    <row r="103" spans="1:1">
      <c r="A103" s="28"/>
    </row>
    <row r="104" spans="1:1">
      <c r="A104" s="28"/>
    </row>
    <row r="105" spans="1:1">
      <c r="A105" s="28"/>
    </row>
    <row r="106" spans="1:1">
      <c r="A106" s="28"/>
    </row>
    <row r="107" spans="1:1">
      <c r="A107" s="28"/>
    </row>
    <row r="108" spans="1:1">
      <c r="A108" s="28"/>
    </row>
    <row r="109" spans="1:1">
      <c r="A109" s="28"/>
    </row>
    <row r="110" spans="1:1">
      <c r="A110" s="28"/>
    </row>
    <row r="111" spans="1:1">
      <c r="A111" s="28"/>
    </row>
    <row r="112" spans="1:1">
      <c r="A112" s="28"/>
    </row>
    <row r="113" spans="1:1">
      <c r="A113" s="28"/>
    </row>
    <row r="114" spans="1:1">
      <c r="A114" s="28"/>
    </row>
    <row r="115" spans="1:1">
      <c r="A115" s="28"/>
    </row>
    <row r="116" spans="1:1">
      <c r="A116" s="28"/>
    </row>
    <row r="117" spans="1:1">
      <c r="A117" s="28"/>
    </row>
    <row r="118" spans="1:1">
      <c r="A118" s="28"/>
    </row>
    <row r="119" spans="1:1">
      <c r="A119" s="28"/>
    </row>
    <row r="120" spans="1:1">
      <c r="A120" s="28"/>
    </row>
    <row r="121" spans="1:1">
      <c r="A121" s="28"/>
    </row>
    <row r="122" spans="1:1">
      <c r="A122" s="28"/>
    </row>
    <row r="123" spans="1:1">
      <c r="A123" s="28"/>
    </row>
    <row r="124" spans="1:1">
      <c r="A124" s="28"/>
    </row>
    <row r="125" spans="1:1">
      <c r="A125" s="28"/>
    </row>
    <row r="126" spans="1:1">
      <c r="A126" s="28"/>
    </row>
    <row r="127" spans="1:1">
      <c r="A127" s="28"/>
    </row>
    <row r="128" spans="1:1">
      <c r="A128" s="28"/>
    </row>
    <row r="129" spans="1:1">
      <c r="A129" s="28"/>
    </row>
    <row r="130" spans="1:1">
      <c r="A130" s="28"/>
    </row>
    <row r="131" spans="1:1">
      <c r="A131" s="28"/>
    </row>
    <row r="132" spans="1:1">
      <c r="A132" s="28"/>
    </row>
    <row r="133" spans="1:1">
      <c r="A133" s="28"/>
    </row>
    <row r="134" spans="1:1">
      <c r="A134" s="28"/>
    </row>
    <row r="135" spans="1:1">
      <c r="A135" s="28"/>
    </row>
    <row r="136" spans="1:1">
      <c r="A136" s="28"/>
    </row>
    <row r="137" spans="1:1">
      <c r="A137" s="28"/>
    </row>
    <row r="138" spans="1:1">
      <c r="A138" s="28"/>
    </row>
    <row r="139" spans="1:1">
      <c r="A139" s="28"/>
    </row>
    <row r="140" spans="1:1">
      <c r="A140" s="28"/>
    </row>
    <row r="141" spans="1:1">
      <c r="A141" s="28"/>
    </row>
    <row r="142" spans="1:1">
      <c r="A142" s="28"/>
    </row>
    <row r="143" spans="1:1">
      <c r="A143" s="28"/>
    </row>
    <row r="144" spans="1:1">
      <c r="A144" s="28"/>
    </row>
    <row r="145" spans="1:1">
      <c r="A145" s="28"/>
    </row>
    <row r="146" spans="1:1">
      <c r="A146" s="28"/>
    </row>
    <row r="147" spans="1:1">
      <c r="A147" s="28"/>
    </row>
    <row r="148" spans="1:1">
      <c r="A148" s="28"/>
    </row>
    <row r="149" spans="1:1">
      <c r="A149" s="28"/>
    </row>
    <row r="150" spans="1:1">
      <c r="A150" s="28"/>
    </row>
    <row r="151" spans="1:1">
      <c r="A151" s="28"/>
    </row>
    <row r="152" spans="1:1">
      <c r="A152" s="28"/>
    </row>
    <row r="153" spans="1:1">
      <c r="A153" s="28"/>
    </row>
    <row r="154" spans="1:1">
      <c r="A154" s="28"/>
    </row>
    <row r="155" spans="1:1">
      <c r="A155" s="28"/>
    </row>
    <row r="156" spans="1:1">
      <c r="A156" s="28"/>
    </row>
    <row r="157" spans="1:1">
      <c r="A157" s="28"/>
    </row>
    <row r="158" spans="1:1">
      <c r="A158" s="28"/>
    </row>
    <row r="159" spans="1:1">
      <c r="A159" s="28"/>
    </row>
    <row r="160" spans="1:1">
      <c r="A160" s="28"/>
    </row>
    <row r="161" spans="1:1">
      <c r="A161" s="28"/>
    </row>
    <row r="162" spans="1:1">
      <c r="A162" s="28"/>
    </row>
    <row r="163" spans="1:1">
      <c r="A163" s="28"/>
    </row>
    <row r="164" spans="1:1">
      <c r="A164" s="28"/>
    </row>
    <row r="165" spans="1:1">
      <c r="A165" s="28"/>
    </row>
    <row r="166" spans="1:1">
      <c r="A166" s="28"/>
    </row>
    <row r="167" spans="1:1">
      <c r="A167" s="28"/>
    </row>
    <row r="168" spans="1:1">
      <c r="A168" s="28"/>
    </row>
    <row r="169" spans="1:1">
      <c r="A169" s="28"/>
    </row>
    <row r="170" spans="1:1">
      <c r="A170" s="28"/>
    </row>
    <row r="171" spans="1:1">
      <c r="A171" s="28"/>
    </row>
    <row r="172" spans="1:1">
      <c r="A172" s="28"/>
    </row>
    <row r="173" spans="1:1">
      <c r="A173" s="28"/>
    </row>
    <row r="174" spans="1:1">
      <c r="A174" s="28"/>
    </row>
    <row r="175" spans="1:1">
      <c r="A175" s="28"/>
    </row>
    <row r="176" spans="1:1">
      <c r="A176" s="28"/>
    </row>
    <row r="177" spans="1:1">
      <c r="A177" s="28"/>
    </row>
    <row r="178" spans="1:1">
      <c r="A178" s="28"/>
    </row>
    <row r="179" spans="1:1">
      <c r="A179" s="28"/>
    </row>
    <row r="180" spans="1:1">
      <c r="A180" s="28"/>
    </row>
    <row r="181" spans="1:1">
      <c r="A181" s="28"/>
    </row>
    <row r="182" spans="1:1">
      <c r="A182" s="28"/>
    </row>
    <row r="183" spans="1:1">
      <c r="A183" s="28"/>
    </row>
    <row r="184" spans="1:1">
      <c r="A184" s="28"/>
    </row>
    <row r="185" spans="1:1">
      <c r="A185" s="28"/>
    </row>
    <row r="186" spans="1:1">
      <c r="A186" s="28"/>
    </row>
    <row r="187" spans="1:1">
      <c r="A187" s="28"/>
    </row>
    <row r="188" spans="1:1">
      <c r="A188" s="28"/>
    </row>
    <row r="189" spans="1:1">
      <c r="A189" s="28"/>
    </row>
    <row r="190" spans="1:1">
      <c r="A190" s="28"/>
    </row>
    <row r="191" spans="1:1">
      <c r="A191" s="28"/>
    </row>
    <row r="192" spans="1:1">
      <c r="A192" s="28"/>
    </row>
    <row r="193" spans="1:1">
      <c r="A193" s="28"/>
    </row>
    <row r="194" spans="1:1">
      <c r="A194" s="28"/>
    </row>
    <row r="195" spans="1:1">
      <c r="A195" s="28"/>
    </row>
    <row r="196" spans="1:1">
      <c r="A196" s="28"/>
    </row>
    <row r="197" spans="1:1">
      <c r="A197" s="28"/>
    </row>
    <row r="198" spans="1:1">
      <c r="A198" s="28"/>
    </row>
    <row r="199" spans="1:1">
      <c r="A199" s="28"/>
    </row>
    <row r="200" spans="1:1">
      <c r="A200" s="28"/>
    </row>
    <row r="201" spans="1:1">
      <c r="A201" s="28"/>
    </row>
    <row r="202" spans="1:1">
      <c r="A202" s="28"/>
    </row>
    <row r="203" spans="1:1">
      <c r="A203" s="28"/>
    </row>
    <row r="204" spans="1:1">
      <c r="A204" s="28"/>
    </row>
    <row r="205" spans="1:1">
      <c r="A205" s="28"/>
    </row>
    <row r="206" spans="1:1">
      <c r="A206" s="28"/>
    </row>
    <row r="207" spans="1:1">
      <c r="A207" s="28"/>
    </row>
    <row r="208" spans="1:1">
      <c r="A208" s="28"/>
    </row>
    <row r="209" spans="1:1">
      <c r="A209" s="28"/>
    </row>
    <row r="210" spans="1:1">
      <c r="A210" s="28"/>
    </row>
    <row r="211" spans="1:1">
      <c r="A211" s="28"/>
    </row>
    <row r="212" spans="1:1">
      <c r="A212" s="28"/>
    </row>
    <row r="213" spans="1:1">
      <c r="A213" s="28"/>
    </row>
    <row r="214" spans="1:1">
      <c r="A214" s="28"/>
    </row>
    <row r="215" spans="1:1">
      <c r="A215" s="28"/>
    </row>
    <row r="216" spans="1:1">
      <c r="A216" s="28"/>
    </row>
    <row r="217" spans="1:1">
      <c r="A217" s="28"/>
    </row>
    <row r="218" spans="1:1">
      <c r="A218" s="28"/>
    </row>
    <row r="219" spans="1:1">
      <c r="A219" s="28"/>
    </row>
    <row r="220" spans="1:1">
      <c r="A220" s="28"/>
    </row>
    <row r="221" spans="1:1">
      <c r="A221" s="28"/>
    </row>
    <row r="222" spans="1:1">
      <c r="A222" s="28"/>
    </row>
    <row r="223" spans="1:1">
      <c r="A223" s="28"/>
    </row>
    <row r="224" spans="1:1">
      <c r="A224" s="28"/>
    </row>
    <row r="225" spans="1:1">
      <c r="A225" s="28"/>
    </row>
    <row r="226" spans="1:1">
      <c r="A226" s="28"/>
    </row>
    <row r="227" spans="1:1">
      <c r="A227" s="28"/>
    </row>
    <row r="228" spans="1:1">
      <c r="A228" s="28"/>
    </row>
    <row r="229" spans="1:1">
      <c r="A229" s="28"/>
    </row>
    <row r="230" spans="1:1">
      <c r="A230" s="28"/>
    </row>
    <row r="231" spans="1:1">
      <c r="A231" s="28"/>
    </row>
    <row r="232" spans="1:1">
      <c r="A232" s="28"/>
    </row>
    <row r="233" spans="1:1">
      <c r="A233" s="28"/>
    </row>
    <row r="234" spans="1:1">
      <c r="A234" s="28"/>
    </row>
    <row r="235" spans="1:1">
      <c r="A235" s="28"/>
    </row>
    <row r="236" spans="1:1">
      <c r="A236" s="28"/>
    </row>
    <row r="237" spans="1:1">
      <c r="A237" s="28"/>
    </row>
    <row r="238" spans="1:1">
      <c r="A238" s="28"/>
    </row>
    <row r="239" spans="1:1">
      <c r="A239" s="28"/>
    </row>
    <row r="240" spans="1:1">
      <c r="A240" s="28"/>
    </row>
    <row r="241" spans="1:1">
      <c r="A241" s="28"/>
    </row>
    <row r="242" spans="1:1">
      <c r="A242" s="28"/>
    </row>
    <row r="243" spans="1:1">
      <c r="A243" s="28"/>
    </row>
    <row r="244" spans="1:1">
      <c r="A244" s="28"/>
    </row>
    <row r="245" spans="1:1">
      <c r="A245" s="28"/>
    </row>
    <row r="246" spans="1:1">
      <c r="A246" s="28"/>
    </row>
    <row r="247" spans="1:1">
      <c r="A247" s="28"/>
    </row>
    <row r="248" spans="1:1">
      <c r="A248" s="28"/>
    </row>
    <row r="249" spans="1:1">
      <c r="A249" s="28"/>
    </row>
  </sheetData>
  <mergeCells count="14">
    <mergeCell ref="A2:H2"/>
    <mergeCell ref="A4:A5"/>
    <mergeCell ref="B4:B5"/>
    <mergeCell ref="C4:C5"/>
    <mergeCell ref="D4:D5"/>
    <mergeCell ref="E4:E5"/>
    <mergeCell ref="F4:F5"/>
    <mergeCell ref="G4:J4"/>
    <mergeCell ref="A7:J7"/>
    <mergeCell ref="A12:J12"/>
    <mergeCell ref="C26:D26"/>
    <mergeCell ref="G26:I26"/>
    <mergeCell ref="C27:D27"/>
    <mergeCell ref="G27:I27"/>
  </mergeCells>
  <pageMargins left="0.24027777777777801" right="0.15972222222222199" top="0.2" bottom="0.2" header="0.511811023622047" footer="0.511811023622047"/>
  <pageSetup paperSize="9" scale="75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102"/>
  <sheetViews>
    <sheetView topLeftCell="A52" zoomScale="54" zoomScaleNormal="54" workbookViewId="0">
      <selection activeCell="O12" sqref="O12"/>
    </sheetView>
  </sheetViews>
  <sheetFormatPr defaultColWidth="9.140625" defaultRowHeight="20.25"/>
  <cols>
    <col min="1" max="1" width="93.28515625" style="441" customWidth="1"/>
    <col min="2" max="2" width="15" style="441" customWidth="1"/>
    <col min="3" max="3" width="15.42578125" style="441" customWidth="1"/>
    <col min="4" max="4" width="17.42578125" style="441" customWidth="1"/>
    <col min="5" max="5" width="17.7109375" style="441" customWidth="1"/>
    <col min="6" max="10" width="16" style="441" customWidth="1"/>
    <col min="11" max="11" width="9.140625" style="441"/>
    <col min="12" max="12" width="16" style="441" customWidth="1"/>
    <col min="13" max="13" width="11.42578125" style="441" customWidth="1"/>
    <col min="14" max="1024" width="9.140625" style="441"/>
    <col min="1025" max="16384" width="9.140625" style="261"/>
  </cols>
  <sheetData>
    <row r="1" spans="1:17" ht="23.25" customHeight="1">
      <c r="J1" s="442" t="s">
        <v>321</v>
      </c>
    </row>
    <row r="2" spans="1:17" ht="29.25" customHeight="1">
      <c r="A2" s="443" t="s">
        <v>322</v>
      </c>
      <c r="B2" s="443"/>
      <c r="C2" s="443"/>
      <c r="D2" s="443"/>
      <c r="E2" s="443"/>
      <c r="F2" s="443"/>
      <c r="G2" s="443"/>
      <c r="H2" s="443"/>
      <c r="I2" s="443"/>
      <c r="J2" s="443"/>
    </row>
    <row r="3" spans="1:17" ht="17.25" customHeight="1">
      <c r="A3" s="444"/>
      <c r="B3" s="444"/>
      <c r="C3" s="444"/>
      <c r="D3" s="444"/>
      <c r="E3" s="444"/>
      <c r="F3" s="444"/>
      <c r="G3" s="444"/>
      <c r="H3" s="444"/>
      <c r="I3" s="444"/>
      <c r="J3" s="445" t="s">
        <v>162</v>
      </c>
    </row>
    <row r="4" spans="1:17" ht="48" customHeight="1">
      <c r="A4" s="446" t="s">
        <v>52</v>
      </c>
      <c r="B4" s="447" t="s">
        <v>323</v>
      </c>
      <c r="C4" s="419" t="s">
        <v>163</v>
      </c>
      <c r="D4" s="419" t="s">
        <v>164</v>
      </c>
      <c r="E4" s="420" t="s">
        <v>56</v>
      </c>
      <c r="F4" s="419" t="s">
        <v>165</v>
      </c>
      <c r="G4" s="448" t="s">
        <v>166</v>
      </c>
      <c r="H4" s="448"/>
      <c r="I4" s="448"/>
      <c r="J4" s="448"/>
    </row>
    <row r="5" spans="1:17" ht="64.5" customHeight="1">
      <c r="A5" s="446"/>
      <c r="B5" s="447"/>
      <c r="C5" s="419"/>
      <c r="D5" s="419"/>
      <c r="E5" s="420"/>
      <c r="F5" s="419"/>
      <c r="G5" s="421" t="s">
        <v>168</v>
      </c>
      <c r="H5" s="421" t="s">
        <v>169</v>
      </c>
      <c r="I5" s="421" t="s">
        <v>170</v>
      </c>
      <c r="J5" s="421" t="s">
        <v>171</v>
      </c>
    </row>
    <row r="6" spans="1:17" ht="27" customHeight="1">
      <c r="A6" s="449">
        <v>1</v>
      </c>
      <c r="B6" s="421">
        <v>2</v>
      </c>
      <c r="C6" s="421">
        <v>3</v>
      </c>
      <c r="D6" s="421">
        <v>4</v>
      </c>
      <c r="E6" s="421">
        <v>5</v>
      </c>
      <c r="F6" s="421">
        <v>6</v>
      </c>
      <c r="G6" s="421">
        <v>7</v>
      </c>
      <c r="H6" s="421">
        <v>8</v>
      </c>
      <c r="I6" s="421">
        <v>9</v>
      </c>
      <c r="J6" s="421">
        <v>10</v>
      </c>
    </row>
    <row r="7" spans="1:17" s="455" customFormat="1" ht="30" customHeight="1">
      <c r="A7" s="450" t="s">
        <v>324</v>
      </c>
      <c r="B7" s="451"/>
      <c r="C7" s="452"/>
      <c r="D7" s="452"/>
      <c r="E7" s="452"/>
      <c r="F7" s="453"/>
      <c r="G7" s="452"/>
      <c r="H7" s="452"/>
      <c r="I7" s="452"/>
      <c r="J7" s="454"/>
      <c r="M7" s="441"/>
      <c r="N7" s="441"/>
      <c r="O7" s="441"/>
      <c r="P7" s="441"/>
      <c r="Q7" s="441"/>
    </row>
    <row r="8" spans="1:17" ht="34.5" customHeight="1">
      <c r="A8" s="456" t="s">
        <v>325</v>
      </c>
      <c r="B8" s="457">
        <v>3000</v>
      </c>
      <c r="C8" s="376">
        <v>13213</v>
      </c>
      <c r="D8" s="376">
        <f>SUM(D9:D10,D12:D17)</f>
        <v>25700</v>
      </c>
      <c r="E8" s="376">
        <f>SUM(E9:E10,E12:E17)</f>
        <v>16742</v>
      </c>
      <c r="F8" s="376">
        <f t="shared" ref="F8:F34" si="0">SUM(G8:J8)</f>
        <v>18070</v>
      </c>
      <c r="G8" s="376">
        <f>SUM(G9:G10,G12:G17)</f>
        <v>4312</v>
      </c>
      <c r="H8" s="376">
        <f>SUM(H9:H10,H12:H17)</f>
        <v>749</v>
      </c>
      <c r="I8" s="376">
        <f>SUM(I9:I10,I12:I17)</f>
        <v>3527</v>
      </c>
      <c r="J8" s="376">
        <f>SUM(J9:J10,J12:J17)</f>
        <v>9482</v>
      </c>
    </row>
    <row r="9" spans="1:17" ht="33" customHeight="1">
      <c r="A9" s="458" t="s">
        <v>326</v>
      </c>
      <c r="B9" s="459">
        <v>3010</v>
      </c>
      <c r="C9" s="397">
        <v>11180</v>
      </c>
      <c r="D9" s="397">
        <v>25700</v>
      </c>
      <c r="E9" s="397">
        <v>16000</v>
      </c>
      <c r="F9" s="397">
        <f t="shared" si="0"/>
        <v>17088</v>
      </c>
      <c r="G9" s="397">
        <f>'I. Фін результат'!G8</f>
        <v>4312</v>
      </c>
      <c r="H9" s="397">
        <f>'I. Фін результат'!H8</f>
        <v>186</v>
      </c>
      <c r="I9" s="397">
        <f>'I. Фін результат'!I8</f>
        <v>3108</v>
      </c>
      <c r="J9" s="397">
        <f>'I. Фін результат'!J8</f>
        <v>9482</v>
      </c>
    </row>
    <row r="10" spans="1:17" ht="30" customHeight="1">
      <c r="A10" s="458" t="s">
        <v>327</v>
      </c>
      <c r="B10" s="459">
        <v>3020</v>
      </c>
      <c r="C10" s="397">
        <v>0</v>
      </c>
      <c r="D10" s="397">
        <v>0</v>
      </c>
      <c r="E10" s="397">
        <v>0</v>
      </c>
      <c r="F10" s="397">
        <f t="shared" si="0"/>
        <v>0</v>
      </c>
      <c r="G10" s="397"/>
      <c r="H10" s="397"/>
      <c r="I10" s="397"/>
      <c r="J10" s="397"/>
    </row>
    <row r="11" spans="1:17" ht="28.5" customHeight="1">
      <c r="A11" s="458" t="s">
        <v>328</v>
      </c>
      <c r="B11" s="459">
        <v>3021</v>
      </c>
      <c r="C11" s="397">
        <v>0</v>
      </c>
      <c r="D11" s="397">
        <v>0</v>
      </c>
      <c r="E11" s="397">
        <v>0</v>
      </c>
      <c r="F11" s="397">
        <f t="shared" si="0"/>
        <v>0</v>
      </c>
      <c r="G11" s="397"/>
      <c r="H11" s="397"/>
      <c r="I11" s="397"/>
      <c r="J11" s="397"/>
    </row>
    <row r="12" spans="1:17" s="388" customFormat="1" ht="34.5" customHeight="1">
      <c r="A12" s="369" t="s">
        <v>329</v>
      </c>
      <c r="B12" s="314">
        <v>3030</v>
      </c>
      <c r="C12" s="313">
        <v>0</v>
      </c>
      <c r="D12" s="313">
        <v>0</v>
      </c>
      <c r="E12" s="313">
        <v>0</v>
      </c>
      <c r="F12" s="397">
        <f t="shared" si="0"/>
        <v>982</v>
      </c>
      <c r="G12" s="397">
        <f>'Розшифровка до Формування '!G29</f>
        <v>0</v>
      </c>
      <c r="H12" s="397">
        <f>'Розшифровка до Формування '!H29</f>
        <v>563</v>
      </c>
      <c r="I12" s="397">
        <f>'Розшифровка до Формування '!I29</f>
        <v>419</v>
      </c>
      <c r="J12" s="397">
        <f>'Розшифровка до Формування '!J29</f>
        <v>0</v>
      </c>
      <c r="K12" s="372"/>
      <c r="L12" s="372"/>
      <c r="M12" s="372"/>
      <c r="N12" s="372"/>
      <c r="O12" s="372"/>
      <c r="P12" s="372"/>
    </row>
    <row r="13" spans="1:17" ht="33" customHeight="1">
      <c r="A13" s="458" t="s">
        <v>330</v>
      </c>
      <c r="B13" s="459">
        <v>3040</v>
      </c>
      <c r="C13" s="397">
        <v>0</v>
      </c>
      <c r="D13" s="397">
        <v>0</v>
      </c>
      <c r="E13" s="397">
        <v>0</v>
      </c>
      <c r="F13" s="397">
        <f t="shared" si="0"/>
        <v>0</v>
      </c>
      <c r="G13" s="397"/>
      <c r="H13" s="397"/>
      <c r="I13" s="397"/>
      <c r="J13" s="397"/>
    </row>
    <row r="14" spans="1:17" ht="33" customHeight="1">
      <c r="A14" s="458" t="s">
        <v>331</v>
      </c>
      <c r="B14" s="459">
        <v>3050</v>
      </c>
      <c r="C14" s="397">
        <v>0</v>
      </c>
      <c r="D14" s="397">
        <v>0</v>
      </c>
      <c r="E14" s="397">
        <v>0</v>
      </c>
      <c r="F14" s="397">
        <f t="shared" si="0"/>
        <v>0</v>
      </c>
      <c r="G14" s="397"/>
      <c r="H14" s="397"/>
      <c r="I14" s="397"/>
      <c r="J14" s="397"/>
    </row>
    <row r="15" spans="1:17" ht="31.5" customHeight="1">
      <c r="A15" s="458" t="s">
        <v>332</v>
      </c>
      <c r="B15" s="459">
        <v>3060</v>
      </c>
      <c r="C15" s="397">
        <v>0</v>
      </c>
      <c r="D15" s="397">
        <v>0</v>
      </c>
      <c r="E15" s="397">
        <v>0</v>
      </c>
      <c r="F15" s="397">
        <f t="shared" si="0"/>
        <v>0</v>
      </c>
      <c r="G15" s="397"/>
      <c r="H15" s="397"/>
      <c r="I15" s="397"/>
      <c r="J15" s="397"/>
    </row>
    <row r="16" spans="1:17" ht="45" customHeight="1">
      <c r="A16" s="458" t="s">
        <v>333</v>
      </c>
      <c r="B16" s="459">
        <v>3070</v>
      </c>
      <c r="C16" s="397">
        <v>0</v>
      </c>
      <c r="D16" s="397">
        <v>0</v>
      </c>
      <c r="E16" s="397">
        <v>0</v>
      </c>
      <c r="F16" s="397">
        <f t="shared" si="0"/>
        <v>0</v>
      </c>
      <c r="G16" s="397"/>
      <c r="H16" s="397"/>
      <c r="I16" s="397"/>
      <c r="J16" s="397"/>
    </row>
    <row r="17" spans="1:17" ht="33" customHeight="1">
      <c r="A17" s="458" t="s">
        <v>334</v>
      </c>
      <c r="B17" s="459">
        <v>3080</v>
      </c>
      <c r="C17" s="397">
        <v>2033</v>
      </c>
      <c r="D17" s="397">
        <v>0</v>
      </c>
      <c r="E17" s="397">
        <v>742</v>
      </c>
      <c r="F17" s="397">
        <f t="shared" si="0"/>
        <v>0</v>
      </c>
      <c r="G17" s="397"/>
      <c r="H17" s="397"/>
      <c r="I17" s="397"/>
      <c r="J17" s="397"/>
    </row>
    <row r="18" spans="1:17" ht="31.5" customHeight="1">
      <c r="A18" s="456" t="s">
        <v>335</v>
      </c>
      <c r="B18" s="457">
        <v>3100</v>
      </c>
      <c r="C18" s="376">
        <f>SUM(C19:C20,C21,C32,C33)</f>
        <v>-12967</v>
      </c>
      <c r="D18" s="376">
        <f>SUM(D19:D20,D21,D32,D33)</f>
        <v>-25411</v>
      </c>
      <c r="E18" s="376">
        <f>SUM(E19:E20,E21,E32,E33)</f>
        <v>-16645</v>
      </c>
      <c r="F18" s="376">
        <f t="shared" si="0"/>
        <v>-18040</v>
      </c>
      <c r="G18" s="376">
        <f>SUM(G19:G20,G21,G32,G33)</f>
        <v>-4679</v>
      </c>
      <c r="H18" s="376">
        <f>SUM(H19:H20,H21,H32,H33)</f>
        <v>-941</v>
      </c>
      <c r="I18" s="376">
        <f>SUM(I19:I20,I21,I32,I33)</f>
        <v>-3540</v>
      </c>
      <c r="J18" s="376">
        <f>SUM(J19:J20,J21,J32,J33)</f>
        <v>-8880</v>
      </c>
      <c r="M18" s="460"/>
    </row>
    <row r="19" spans="1:17" ht="33" customHeight="1">
      <c r="A19" s="458" t="s">
        <v>336</v>
      </c>
      <c r="B19" s="459">
        <v>3110</v>
      </c>
      <c r="C19" s="397">
        <v>-6021</v>
      </c>
      <c r="D19" s="397">
        <v>-11766</v>
      </c>
      <c r="E19" s="397">
        <v>-8746</v>
      </c>
      <c r="F19" s="397">
        <f t="shared" si="0"/>
        <v>-8142</v>
      </c>
      <c r="G19" s="397">
        <f>-('I. Фін результат'!G90+'I. Фін результат'!G94)</f>
        <v>-2312</v>
      </c>
      <c r="H19" s="397">
        <f>-('I. Фін результат'!H90+'I. Фін результат'!H94)-10</f>
        <v>-110</v>
      </c>
      <c r="I19" s="397">
        <f>-('I. Фін результат'!I90+'I. Фін результат'!I94)</f>
        <v>-1750</v>
      </c>
      <c r="J19" s="397">
        <f>-('I. Фін результат'!J90+'I. Фін результат'!J94)</f>
        <v>-3970</v>
      </c>
      <c r="M19" s="460"/>
      <c r="N19" s="460"/>
      <c r="O19" s="460"/>
      <c r="P19" s="460"/>
      <c r="Q19" s="460"/>
    </row>
    <row r="20" spans="1:17" ht="34.5" customHeight="1">
      <c r="A20" s="458" t="s">
        <v>337</v>
      </c>
      <c r="B20" s="459">
        <v>3120</v>
      </c>
      <c r="C20" s="397">
        <v>-3141</v>
      </c>
      <c r="D20" s="397">
        <v>-8871</v>
      </c>
      <c r="E20" s="397">
        <v>-4669</v>
      </c>
      <c r="F20" s="397">
        <f t="shared" si="0"/>
        <v>-6493</v>
      </c>
      <c r="G20" s="397">
        <f>-('I. Фін результат'!G91-'ІІ. Розр. з бюджетом'!G25-'ІІ. Розр. з бюджетом'!G29)</f>
        <v>-1583</v>
      </c>
      <c r="H20" s="397">
        <f>-('I. Фін результат'!H91-'ІІ. Розр. з бюджетом'!H25-'ІІ. Розр. з бюджетом'!H29)</f>
        <v>-527</v>
      </c>
      <c r="I20" s="397">
        <f>-('I. Фін результат'!I91-'ІІ. Розр. з бюджетом'!I25-'ІІ. Розр. з бюджетом'!I29)-5</f>
        <v>-1184</v>
      </c>
      <c r="J20" s="397">
        <f>-('I. Фін результат'!J91-'ІІ. Розр. з бюджетом'!J25-'ІІ. Розр. з бюджетом'!J29)</f>
        <v>-3199</v>
      </c>
      <c r="L20" s="461"/>
      <c r="M20" s="461"/>
      <c r="N20" s="461"/>
      <c r="O20" s="461"/>
    </row>
    <row r="21" spans="1:17" ht="58.5" customHeight="1">
      <c r="A21" s="458" t="s">
        <v>338</v>
      </c>
      <c r="B21" s="459">
        <v>3130</v>
      </c>
      <c r="C21" s="397">
        <f>SUM(C22:C31)</f>
        <v>-1765</v>
      </c>
      <c r="D21" s="397">
        <f>SUM(D22:D31)</f>
        <v>-4774</v>
      </c>
      <c r="E21" s="397">
        <f>SUM(E22:E31)</f>
        <v>-2476</v>
      </c>
      <c r="F21" s="397">
        <f t="shared" si="0"/>
        <v>-3405</v>
      </c>
      <c r="G21" s="397">
        <f>SUM(G22:G31)</f>
        <v>-784</v>
      </c>
      <c r="H21" s="397">
        <f>SUM(H22:H31)</f>
        <v>-304</v>
      </c>
      <c r="I21" s="397">
        <f>SUM(I22:I31)</f>
        <v>-606</v>
      </c>
      <c r="J21" s="397">
        <f>SUM(J22:J31)</f>
        <v>-1711</v>
      </c>
    </row>
    <row r="22" spans="1:17" ht="37.5" customHeight="1">
      <c r="A22" s="458" t="s">
        <v>299</v>
      </c>
      <c r="B22" s="459">
        <v>3131</v>
      </c>
      <c r="C22" s="397">
        <v>0</v>
      </c>
      <c r="D22" s="397">
        <v>-27</v>
      </c>
      <c r="E22" s="397">
        <v>0</v>
      </c>
      <c r="F22" s="397">
        <f t="shared" si="0"/>
        <v>0</v>
      </c>
      <c r="G22" s="397">
        <v>0</v>
      </c>
      <c r="H22" s="397">
        <v>0</v>
      </c>
      <c r="I22" s="397">
        <v>0</v>
      </c>
      <c r="J22" s="397">
        <v>0</v>
      </c>
    </row>
    <row r="23" spans="1:17" ht="39" customHeight="1">
      <c r="A23" s="458" t="s">
        <v>339</v>
      </c>
      <c r="B23" s="459">
        <v>3132</v>
      </c>
      <c r="C23" s="397">
        <v>0</v>
      </c>
      <c r="D23" s="397">
        <v>-65</v>
      </c>
      <c r="E23" s="397">
        <v>-20</v>
      </c>
      <c r="F23" s="397">
        <f t="shared" si="0"/>
        <v>-30</v>
      </c>
      <c r="G23" s="397">
        <f>-'ІІ. Розр. з бюджетом'!G20</f>
        <v>0</v>
      </c>
      <c r="H23" s="397">
        <f>-'ІІ. Розр. з бюджетом'!H20</f>
        <v>0</v>
      </c>
      <c r="I23" s="397">
        <f>-'ІІ. Розр. з бюджетом'!I20</f>
        <v>-8</v>
      </c>
      <c r="J23" s="397">
        <f>-'ІІ. Розр. з бюджетом'!J20</f>
        <v>-22</v>
      </c>
    </row>
    <row r="24" spans="1:17" ht="33" customHeight="1">
      <c r="A24" s="458" t="s">
        <v>300</v>
      </c>
      <c r="B24" s="459">
        <v>3133</v>
      </c>
      <c r="C24" s="397">
        <v>-656</v>
      </c>
      <c r="D24" s="397">
        <v>-1984</v>
      </c>
      <c r="E24" s="397">
        <v>-1044</v>
      </c>
      <c r="F24" s="397">
        <f t="shared" si="0"/>
        <v>-1398</v>
      </c>
      <c r="G24" s="397">
        <f>-'ІІ. Розр. з бюджетом'!G29</f>
        <v>-300</v>
      </c>
      <c r="H24" s="397">
        <f>-'ІІ. Розр. з бюджетом'!H29</f>
        <v>-118</v>
      </c>
      <c r="I24" s="397">
        <f>-'ІІ. Розр. з бюджетом'!I29</f>
        <v>-264</v>
      </c>
      <c r="J24" s="397">
        <f>-'ІІ. Розр. з бюджетом'!J29</f>
        <v>-716</v>
      </c>
    </row>
    <row r="25" spans="1:17" ht="34.5" customHeight="1">
      <c r="A25" s="458" t="s">
        <v>340</v>
      </c>
      <c r="B25" s="459">
        <v>3134</v>
      </c>
      <c r="C25" s="397">
        <v>0</v>
      </c>
      <c r="D25" s="397">
        <v>0</v>
      </c>
      <c r="E25" s="397">
        <v>0</v>
      </c>
      <c r="F25" s="397">
        <f t="shared" si="0"/>
        <v>0</v>
      </c>
      <c r="G25" s="397">
        <v>0</v>
      </c>
      <c r="H25" s="397">
        <v>0</v>
      </c>
      <c r="I25" s="397">
        <v>0</v>
      </c>
      <c r="J25" s="397">
        <v>0</v>
      </c>
    </row>
    <row r="26" spans="1:17" ht="36" customHeight="1">
      <c r="A26" s="458" t="s">
        <v>301</v>
      </c>
      <c r="B26" s="459">
        <v>3135</v>
      </c>
      <c r="C26" s="397">
        <v>0</v>
      </c>
      <c r="D26" s="397">
        <v>0</v>
      </c>
      <c r="E26" s="397">
        <v>0</v>
      </c>
      <c r="F26" s="397">
        <f t="shared" si="0"/>
        <v>0</v>
      </c>
      <c r="G26" s="397">
        <v>0</v>
      </c>
      <c r="H26" s="397">
        <v>0</v>
      </c>
      <c r="I26" s="397">
        <v>0</v>
      </c>
      <c r="J26" s="397">
        <v>0</v>
      </c>
    </row>
    <row r="27" spans="1:17" ht="39" customHeight="1">
      <c r="A27" s="458" t="s">
        <v>302</v>
      </c>
      <c r="B27" s="459">
        <v>3136</v>
      </c>
      <c r="C27" s="397">
        <v>0</v>
      </c>
      <c r="D27" s="397">
        <v>0</v>
      </c>
      <c r="E27" s="397">
        <v>0</v>
      </c>
      <c r="F27" s="397">
        <f t="shared" si="0"/>
        <v>0</v>
      </c>
      <c r="G27" s="397">
        <v>0</v>
      </c>
      <c r="H27" s="397">
        <v>0</v>
      </c>
      <c r="I27" s="397">
        <v>0</v>
      </c>
      <c r="J27" s="397">
        <v>0</v>
      </c>
    </row>
    <row r="28" spans="1:17" ht="39" customHeight="1">
      <c r="A28" s="458" t="s">
        <v>295</v>
      </c>
      <c r="B28" s="459">
        <v>3137</v>
      </c>
      <c r="C28" s="397">
        <v>0</v>
      </c>
      <c r="D28" s="397">
        <v>0</v>
      </c>
      <c r="E28" s="397">
        <v>0</v>
      </c>
      <c r="F28" s="397">
        <f t="shared" si="0"/>
        <v>0</v>
      </c>
      <c r="G28" s="397">
        <v>0</v>
      </c>
      <c r="H28" s="397">
        <v>0</v>
      </c>
      <c r="I28" s="397">
        <v>0</v>
      </c>
      <c r="J28" s="397">
        <v>0</v>
      </c>
    </row>
    <row r="29" spans="1:17" ht="36" customHeight="1">
      <c r="A29" s="458" t="s">
        <v>296</v>
      </c>
      <c r="B29" s="459">
        <v>3138</v>
      </c>
      <c r="C29" s="397">
        <v>-59</v>
      </c>
      <c r="D29" s="397">
        <v>-165</v>
      </c>
      <c r="E29" s="397">
        <v>-87</v>
      </c>
      <c r="F29" s="397">
        <f t="shared" si="0"/>
        <v>-118</v>
      </c>
      <c r="G29" s="397">
        <f>-'ІІ. Розр. з бюджетом'!G25</f>
        <v>-26</v>
      </c>
      <c r="H29" s="397">
        <f>-'ІІ. Розр. з бюджетом'!H25</f>
        <v>-10</v>
      </c>
      <c r="I29" s="397">
        <f>-'ІІ. Розр. з бюджетом'!I25</f>
        <v>-22</v>
      </c>
      <c r="J29" s="397">
        <f>-'ІІ. Розр. з бюджетом'!J25</f>
        <v>-60</v>
      </c>
    </row>
    <row r="30" spans="1:17" ht="48" customHeight="1">
      <c r="A30" s="458" t="s">
        <v>341</v>
      </c>
      <c r="B30" s="459">
        <v>3139</v>
      </c>
      <c r="C30" s="397">
        <v>-1001</v>
      </c>
      <c r="D30" s="397">
        <v>-2424</v>
      </c>
      <c r="E30" s="397">
        <v>-1277</v>
      </c>
      <c r="F30" s="397">
        <f t="shared" si="0"/>
        <v>-1780</v>
      </c>
      <c r="G30" s="397">
        <f>-'ІІ. Розр. з бюджетом'!G38</f>
        <v>-439</v>
      </c>
      <c r="H30" s="397">
        <f>-'ІІ. Розр. з бюджетом'!H38</f>
        <v>-170</v>
      </c>
      <c r="I30" s="397">
        <f>-'ІІ. Розр. з бюджетом'!I38</f>
        <v>-297</v>
      </c>
      <c r="J30" s="397">
        <f>-'ІІ. Розр. з бюджетом'!J38</f>
        <v>-874</v>
      </c>
    </row>
    <row r="31" spans="1:17" ht="34.5" customHeight="1">
      <c r="A31" s="458" t="s">
        <v>342</v>
      </c>
      <c r="B31" s="459">
        <v>3140</v>
      </c>
      <c r="C31" s="397">
        <v>-49</v>
      </c>
      <c r="D31" s="397">
        <v>-109</v>
      </c>
      <c r="E31" s="397">
        <v>-48</v>
      </c>
      <c r="F31" s="397">
        <f t="shared" si="0"/>
        <v>-79</v>
      </c>
      <c r="G31" s="397">
        <v>-19</v>
      </c>
      <c r="H31" s="397">
        <v>-6</v>
      </c>
      <c r="I31" s="397">
        <v>-15</v>
      </c>
      <c r="J31" s="397">
        <v>-39</v>
      </c>
    </row>
    <row r="32" spans="1:17" ht="34.5" customHeight="1">
      <c r="A32" s="458" t="s">
        <v>343</v>
      </c>
      <c r="B32" s="459">
        <v>3150</v>
      </c>
      <c r="C32" s="397">
        <v>0</v>
      </c>
      <c r="D32" s="397">
        <v>0</v>
      </c>
      <c r="E32" s="397">
        <v>0</v>
      </c>
      <c r="F32" s="397">
        <f t="shared" si="0"/>
        <v>0</v>
      </c>
      <c r="G32" s="397">
        <v>0</v>
      </c>
      <c r="H32" s="397">
        <v>0</v>
      </c>
      <c r="I32" s="397">
        <v>0</v>
      </c>
      <c r="J32" s="397">
        <v>0</v>
      </c>
    </row>
    <row r="33" spans="1:10" ht="37.5" customHeight="1">
      <c r="A33" s="458" t="s">
        <v>179</v>
      </c>
      <c r="B33" s="459">
        <v>3160</v>
      </c>
      <c r="C33" s="397">
        <v>-2040</v>
      </c>
      <c r="D33" s="397"/>
      <c r="E33" s="397">
        <v>-754</v>
      </c>
      <c r="F33" s="397">
        <f t="shared" si="0"/>
        <v>0</v>
      </c>
      <c r="G33" s="397">
        <v>0</v>
      </c>
      <c r="H33" s="397">
        <v>0</v>
      </c>
      <c r="I33" s="397">
        <v>0</v>
      </c>
      <c r="J33" s="397">
        <v>0</v>
      </c>
    </row>
    <row r="34" spans="1:10" ht="34.5" customHeight="1">
      <c r="A34" s="456" t="s">
        <v>96</v>
      </c>
      <c r="B34" s="457">
        <v>3195</v>
      </c>
      <c r="C34" s="376">
        <f>SUM(C8,C18)</f>
        <v>246</v>
      </c>
      <c r="D34" s="376">
        <f>SUM(D8,D18)</f>
        <v>289</v>
      </c>
      <c r="E34" s="376">
        <f>SUM(E8,E18)</f>
        <v>97</v>
      </c>
      <c r="F34" s="376">
        <f t="shared" si="0"/>
        <v>30</v>
      </c>
      <c r="G34" s="376">
        <f>SUM(G8,G18)</f>
        <v>-367</v>
      </c>
      <c r="H34" s="376">
        <f>SUM(H8,H18)</f>
        <v>-192</v>
      </c>
      <c r="I34" s="376">
        <f>SUM(I8,I18)</f>
        <v>-13</v>
      </c>
      <c r="J34" s="376">
        <f>SUM(J8,J18)</f>
        <v>602</v>
      </c>
    </row>
    <row r="35" spans="1:10" ht="34.5" customHeight="1">
      <c r="A35" s="450" t="s">
        <v>344</v>
      </c>
      <c r="B35" s="451"/>
      <c r="C35" s="453"/>
      <c r="D35" s="453"/>
      <c r="E35" s="453"/>
      <c r="F35" s="453"/>
      <c r="G35" s="453"/>
      <c r="H35" s="453"/>
      <c r="I35" s="453"/>
      <c r="J35" s="462"/>
    </row>
    <row r="36" spans="1:10" ht="34.5" customHeight="1">
      <c r="A36" s="456" t="s">
        <v>345</v>
      </c>
      <c r="B36" s="457">
        <v>3200</v>
      </c>
      <c r="C36" s="376">
        <f>SUM(C37:C40)</f>
        <v>0</v>
      </c>
      <c r="D36" s="376">
        <f>SUM(D37:D40)</f>
        <v>0</v>
      </c>
      <c r="E36" s="376">
        <f>SUM(E37:E40)</f>
        <v>0</v>
      </c>
      <c r="F36" s="376">
        <f t="shared" ref="F36:F52" si="1">SUM(G36:J36)</f>
        <v>0</v>
      </c>
      <c r="G36" s="376">
        <f>SUM(G37:G40)</f>
        <v>0</v>
      </c>
      <c r="H36" s="376">
        <f>SUM(H37:H40)</f>
        <v>0</v>
      </c>
      <c r="I36" s="376">
        <f>SUM(I37:I40)</f>
        <v>0</v>
      </c>
      <c r="J36" s="376">
        <f>SUM(J37:J40)</f>
        <v>0</v>
      </c>
    </row>
    <row r="37" spans="1:10" ht="39" customHeight="1">
      <c r="A37" s="458" t="s">
        <v>346</v>
      </c>
      <c r="B37" s="459">
        <v>3210</v>
      </c>
      <c r="C37" s="397"/>
      <c r="D37" s="397"/>
      <c r="E37" s="397"/>
      <c r="F37" s="397">
        <f t="shared" si="1"/>
        <v>0</v>
      </c>
      <c r="G37" s="397"/>
      <c r="H37" s="397"/>
      <c r="I37" s="397"/>
      <c r="J37" s="397"/>
    </row>
    <row r="38" spans="1:10" ht="39" customHeight="1">
      <c r="A38" s="458" t="s">
        <v>347</v>
      </c>
      <c r="B38" s="459">
        <v>3220</v>
      </c>
      <c r="C38" s="397"/>
      <c r="D38" s="397"/>
      <c r="E38" s="397"/>
      <c r="F38" s="397">
        <f t="shared" si="1"/>
        <v>0</v>
      </c>
      <c r="G38" s="397"/>
      <c r="H38" s="397"/>
      <c r="I38" s="397"/>
      <c r="J38" s="397"/>
    </row>
    <row r="39" spans="1:10" ht="39" customHeight="1">
      <c r="A39" s="458" t="s">
        <v>348</v>
      </c>
      <c r="B39" s="459">
        <v>3230</v>
      </c>
      <c r="C39" s="397"/>
      <c r="D39" s="397"/>
      <c r="E39" s="397"/>
      <c r="F39" s="397">
        <f t="shared" si="1"/>
        <v>0</v>
      </c>
      <c r="G39" s="397"/>
      <c r="H39" s="397"/>
      <c r="I39" s="397"/>
      <c r="J39" s="397"/>
    </row>
    <row r="40" spans="1:10" ht="61.5" customHeight="1">
      <c r="A40" s="458" t="s">
        <v>349</v>
      </c>
      <c r="B40" s="459">
        <v>3240</v>
      </c>
      <c r="C40" s="397"/>
      <c r="D40" s="397"/>
      <c r="E40" s="397"/>
      <c r="F40" s="397">
        <f t="shared" si="1"/>
        <v>0</v>
      </c>
      <c r="G40" s="397"/>
      <c r="H40" s="397"/>
      <c r="I40" s="397"/>
      <c r="J40" s="397"/>
    </row>
    <row r="41" spans="1:10" ht="39" customHeight="1">
      <c r="A41" s="456" t="s">
        <v>350</v>
      </c>
      <c r="B41" s="457">
        <v>3255</v>
      </c>
      <c r="C41" s="376">
        <f>SUM(C42,C44,C51)</f>
        <v>-92</v>
      </c>
      <c r="D41" s="376">
        <f>SUM(D42,D44,D51)</f>
        <v>-100</v>
      </c>
      <c r="E41" s="376">
        <f>SUM(E42,E44,E51)</f>
        <v>-7</v>
      </c>
      <c r="F41" s="376">
        <f t="shared" si="1"/>
        <v>-30</v>
      </c>
      <c r="G41" s="376">
        <f>SUM(G42,G44,G51)</f>
        <v>0</v>
      </c>
      <c r="H41" s="376">
        <f>SUM(H42,H44,H51)</f>
        <v>-10</v>
      </c>
      <c r="I41" s="376">
        <f>SUM(I42,I44,I51)</f>
        <v>-20</v>
      </c>
      <c r="J41" s="376">
        <f>SUM(J42,J44,J51)</f>
        <v>0</v>
      </c>
    </row>
    <row r="42" spans="1:10" ht="36" customHeight="1">
      <c r="A42" s="463" t="s">
        <v>351</v>
      </c>
      <c r="B42" s="464">
        <v>3260</v>
      </c>
      <c r="C42" s="397">
        <f>C43</f>
        <v>0</v>
      </c>
      <c r="D42" s="397">
        <f>D43</f>
        <v>0</v>
      </c>
      <c r="E42" s="397">
        <v>0</v>
      </c>
      <c r="F42" s="397">
        <f t="shared" si="1"/>
        <v>0</v>
      </c>
      <c r="G42" s="397">
        <f>G43</f>
        <v>0</v>
      </c>
      <c r="H42" s="397">
        <f>H43</f>
        <v>0</v>
      </c>
      <c r="I42" s="397">
        <f>I43</f>
        <v>0</v>
      </c>
      <c r="J42" s="397">
        <f>J43</f>
        <v>0</v>
      </c>
    </row>
    <row r="43" spans="1:10" ht="37.5" customHeight="1">
      <c r="A43" s="463" t="s">
        <v>352</v>
      </c>
      <c r="B43" s="464">
        <v>3261</v>
      </c>
      <c r="C43" s="397"/>
      <c r="D43" s="397"/>
      <c r="E43" s="397">
        <v>0</v>
      </c>
      <c r="F43" s="397">
        <f t="shared" si="1"/>
        <v>0</v>
      </c>
      <c r="G43" s="397">
        <v>0</v>
      </c>
      <c r="H43" s="397">
        <v>0</v>
      </c>
      <c r="I43" s="397">
        <v>0</v>
      </c>
      <c r="J43" s="397">
        <v>0</v>
      </c>
    </row>
    <row r="44" spans="1:10" ht="37.5" customHeight="1">
      <c r="A44" s="463" t="s">
        <v>353</v>
      </c>
      <c r="B44" s="464">
        <v>3270</v>
      </c>
      <c r="C44" s="397">
        <f>SUM(C45:C50)</f>
        <v>-92</v>
      </c>
      <c r="D44" s="397">
        <f>SUM(D45:D50)</f>
        <v>-100</v>
      </c>
      <c r="E44" s="397">
        <f>SUM(E45:E50)</f>
        <v>-7</v>
      </c>
      <c r="F44" s="397">
        <f t="shared" si="1"/>
        <v>-30</v>
      </c>
      <c r="G44" s="397">
        <f>SUM(G45:G50)</f>
        <v>0</v>
      </c>
      <c r="H44" s="397">
        <f>SUM(H45:H50)</f>
        <v>-10</v>
      </c>
      <c r="I44" s="397">
        <f>SUM(I45:I50)</f>
        <v>-20</v>
      </c>
      <c r="J44" s="397">
        <f>SUM(J45:J50)</f>
        <v>0</v>
      </c>
    </row>
    <row r="45" spans="1:10" ht="37.5" customHeight="1">
      <c r="A45" s="463" t="s">
        <v>354</v>
      </c>
      <c r="B45" s="464">
        <v>3271</v>
      </c>
      <c r="C45" s="397">
        <v>0</v>
      </c>
      <c r="D45" s="397">
        <v>0</v>
      </c>
      <c r="E45" s="397">
        <v>0</v>
      </c>
      <c r="F45" s="397">
        <f t="shared" si="1"/>
        <v>0</v>
      </c>
      <c r="G45" s="397">
        <v>0</v>
      </c>
      <c r="H45" s="397">
        <v>0</v>
      </c>
      <c r="I45" s="397">
        <v>0</v>
      </c>
      <c r="J45" s="397">
        <v>0</v>
      </c>
    </row>
    <row r="46" spans="1:10" ht="39" customHeight="1">
      <c r="A46" s="458" t="s">
        <v>355</v>
      </c>
      <c r="B46" s="459">
        <v>3272</v>
      </c>
      <c r="C46" s="397">
        <v>-30</v>
      </c>
      <c r="D46" s="397">
        <v>-80</v>
      </c>
      <c r="E46" s="397">
        <v>0</v>
      </c>
      <c r="F46" s="397">
        <f t="shared" si="1"/>
        <v>-20</v>
      </c>
      <c r="G46" s="397"/>
      <c r="H46" s="465"/>
      <c r="I46" s="397">
        <v>-20</v>
      </c>
      <c r="J46" s="397">
        <v>0</v>
      </c>
    </row>
    <row r="47" spans="1:10" ht="49.5" customHeight="1">
      <c r="A47" s="458" t="s">
        <v>356</v>
      </c>
      <c r="B47" s="459">
        <v>3273</v>
      </c>
      <c r="C47" s="397">
        <v>-58</v>
      </c>
      <c r="D47" s="397">
        <v>-20</v>
      </c>
      <c r="E47" s="397">
        <v>-4</v>
      </c>
      <c r="F47" s="397">
        <f t="shared" si="1"/>
        <v>-10</v>
      </c>
      <c r="G47" s="397">
        <v>0</v>
      </c>
      <c r="H47" s="397">
        <v>-10</v>
      </c>
      <c r="I47" s="397">
        <v>0</v>
      </c>
      <c r="J47" s="397">
        <v>0</v>
      </c>
    </row>
    <row r="48" spans="1:10" ht="39" customHeight="1">
      <c r="A48" s="458" t="s">
        <v>357</v>
      </c>
      <c r="B48" s="459">
        <v>3274</v>
      </c>
      <c r="C48" s="397">
        <v>-4</v>
      </c>
      <c r="D48" s="397">
        <v>0</v>
      </c>
      <c r="E48" s="397">
        <v>-3</v>
      </c>
      <c r="F48" s="397">
        <f t="shared" si="1"/>
        <v>0</v>
      </c>
      <c r="G48" s="397">
        <v>0</v>
      </c>
      <c r="H48" s="397">
        <v>0</v>
      </c>
      <c r="I48" s="397">
        <v>0</v>
      </c>
      <c r="J48" s="397">
        <v>0</v>
      </c>
    </row>
    <row r="49" spans="1:10" ht="55.5" customHeight="1">
      <c r="A49" s="458" t="s">
        <v>358</v>
      </c>
      <c r="B49" s="459">
        <v>3275</v>
      </c>
      <c r="C49" s="397">
        <v>0</v>
      </c>
      <c r="D49" s="397">
        <v>0</v>
      </c>
      <c r="E49" s="397">
        <v>0</v>
      </c>
      <c r="F49" s="397">
        <f t="shared" si="1"/>
        <v>0</v>
      </c>
      <c r="G49" s="397">
        <v>0</v>
      </c>
      <c r="H49" s="397">
        <v>0</v>
      </c>
      <c r="I49" s="397">
        <v>0</v>
      </c>
      <c r="J49" s="397">
        <v>0</v>
      </c>
    </row>
    <row r="50" spans="1:10" ht="36" customHeight="1">
      <c r="A50" s="458" t="s">
        <v>359</v>
      </c>
      <c r="B50" s="459">
        <v>3276</v>
      </c>
      <c r="C50" s="397">
        <v>0</v>
      </c>
      <c r="D50" s="397">
        <v>0</v>
      </c>
      <c r="E50" s="397">
        <v>0</v>
      </c>
      <c r="F50" s="397">
        <f t="shared" si="1"/>
        <v>0</v>
      </c>
      <c r="G50" s="397">
        <v>0</v>
      </c>
      <c r="H50" s="397">
        <v>0</v>
      </c>
      <c r="I50" s="397">
        <v>0</v>
      </c>
      <c r="J50" s="397">
        <v>0</v>
      </c>
    </row>
    <row r="51" spans="1:10" ht="33" customHeight="1">
      <c r="A51" s="458" t="s">
        <v>179</v>
      </c>
      <c r="B51" s="459">
        <v>3280</v>
      </c>
      <c r="C51" s="397">
        <v>0</v>
      </c>
      <c r="D51" s="397">
        <v>0</v>
      </c>
      <c r="E51" s="397">
        <v>0</v>
      </c>
      <c r="F51" s="397">
        <f t="shared" si="1"/>
        <v>0</v>
      </c>
      <c r="G51" s="397">
        <v>0</v>
      </c>
      <c r="H51" s="397">
        <v>0</v>
      </c>
      <c r="I51" s="397">
        <v>0</v>
      </c>
      <c r="J51" s="397">
        <v>0</v>
      </c>
    </row>
    <row r="52" spans="1:10" ht="34.5" customHeight="1">
      <c r="A52" s="456" t="s">
        <v>97</v>
      </c>
      <c r="B52" s="457">
        <v>3295</v>
      </c>
      <c r="C52" s="376">
        <f>SUM(C36,C41)</f>
        <v>-92</v>
      </c>
      <c r="D52" s="376">
        <f>SUM(D36,D41)</f>
        <v>-100</v>
      </c>
      <c r="E52" s="376">
        <f>SUM(E36,E41)</f>
        <v>-7</v>
      </c>
      <c r="F52" s="376">
        <f t="shared" si="1"/>
        <v>-30</v>
      </c>
      <c r="G52" s="376">
        <f>SUM(G36,G41)</f>
        <v>0</v>
      </c>
      <c r="H52" s="376">
        <f>SUM(H36,H41)</f>
        <v>-10</v>
      </c>
      <c r="I52" s="376">
        <f>SUM(I36,I41)</f>
        <v>-20</v>
      </c>
      <c r="J52" s="376">
        <f>SUM(J36,J41)</f>
        <v>0</v>
      </c>
    </row>
    <row r="53" spans="1:10" ht="27" customHeight="1">
      <c r="A53" s="450" t="s">
        <v>360</v>
      </c>
      <c r="B53" s="451"/>
      <c r="C53" s="453"/>
      <c r="D53" s="453"/>
      <c r="E53" s="453"/>
      <c r="F53" s="453"/>
      <c r="G53" s="453"/>
      <c r="H53" s="453"/>
      <c r="I53" s="453"/>
      <c r="J53" s="462"/>
    </row>
    <row r="54" spans="1:10" ht="34.5" customHeight="1">
      <c r="A54" s="456" t="s">
        <v>361</v>
      </c>
      <c r="B54" s="457">
        <v>3300</v>
      </c>
      <c r="C54" s="376">
        <f>SUM(C55,C56,C57)</f>
        <v>0</v>
      </c>
      <c r="D54" s="376">
        <f>SUM(D55,D56,D57)</f>
        <v>0</v>
      </c>
      <c r="E54" s="376">
        <f>SUM(E55,E56,E57)</f>
        <v>0</v>
      </c>
      <c r="F54" s="376">
        <f t="shared" ref="F54:F64" si="2">SUM(G54:J54)</f>
        <v>0</v>
      </c>
      <c r="G54" s="376">
        <f>SUM(G55,G56,G57)</f>
        <v>0</v>
      </c>
      <c r="H54" s="376">
        <f>SUM(H55,H56,H57)</f>
        <v>0</v>
      </c>
      <c r="I54" s="376">
        <f>SUM(I55,I56,I57)</f>
        <v>0</v>
      </c>
      <c r="J54" s="376">
        <f>SUM(J55,J56,J57)</f>
        <v>0</v>
      </c>
    </row>
    <row r="55" spans="1:10" ht="33" customHeight="1">
      <c r="A55" s="458" t="s">
        <v>362</v>
      </c>
      <c r="B55" s="459">
        <v>3310</v>
      </c>
      <c r="C55" s="397"/>
      <c r="D55" s="397"/>
      <c r="E55" s="397"/>
      <c r="F55" s="397">
        <f t="shared" si="2"/>
        <v>0</v>
      </c>
      <c r="G55" s="397">
        <f>'VII Статутн капіт'!G9</f>
        <v>0</v>
      </c>
      <c r="H55" s="397">
        <f>'VII Статутн капіт'!H9</f>
        <v>0</v>
      </c>
      <c r="I55" s="397">
        <f>'VII Статутн капіт'!I9</f>
        <v>0</v>
      </c>
      <c r="J55" s="397">
        <f>'VII Статутн капіт'!J9</f>
        <v>0</v>
      </c>
    </row>
    <row r="56" spans="1:10" ht="34.5" customHeight="1">
      <c r="A56" s="458" t="s">
        <v>363</v>
      </c>
      <c r="B56" s="459">
        <v>3320</v>
      </c>
      <c r="C56" s="397"/>
      <c r="D56" s="397"/>
      <c r="E56" s="397"/>
      <c r="F56" s="397">
        <f t="shared" si="2"/>
        <v>0</v>
      </c>
      <c r="G56" s="397"/>
      <c r="H56" s="397"/>
      <c r="I56" s="397"/>
      <c r="J56" s="397"/>
    </row>
    <row r="57" spans="1:10" ht="39" customHeight="1">
      <c r="A57" s="458" t="s">
        <v>364</v>
      </c>
      <c r="B57" s="459">
        <v>3330</v>
      </c>
      <c r="C57" s="397"/>
      <c r="D57" s="397"/>
      <c r="E57" s="397"/>
      <c r="F57" s="397">
        <f t="shared" si="2"/>
        <v>0</v>
      </c>
      <c r="G57" s="397"/>
      <c r="H57" s="397"/>
      <c r="I57" s="397"/>
      <c r="J57" s="397"/>
    </row>
    <row r="58" spans="1:10" ht="27" customHeight="1">
      <c r="A58" s="456" t="s">
        <v>365</v>
      </c>
      <c r="B58" s="457">
        <v>3345</v>
      </c>
      <c r="C58" s="376">
        <f>SUM(C59,C60,C61,C62,C63)</f>
        <v>0</v>
      </c>
      <c r="D58" s="376">
        <f>SUM(D59,D60,D61,D62,D63)</f>
        <v>-13</v>
      </c>
      <c r="E58" s="376">
        <f>SUM(E59,E60,E61,E62,E63)</f>
        <v>0</v>
      </c>
      <c r="F58" s="376">
        <f t="shared" si="2"/>
        <v>0</v>
      </c>
      <c r="G58" s="376">
        <f>SUM(G59,G60,G61,G62,G63)</f>
        <v>0</v>
      </c>
      <c r="H58" s="376">
        <f>SUM(H59,H60,H61,H62,H63)</f>
        <v>0</v>
      </c>
      <c r="I58" s="376">
        <f>SUM(I59,I60,I61,I62,I63)</f>
        <v>0</v>
      </c>
      <c r="J58" s="376">
        <f>SUM(J59,J60,J61,J62,J63)</f>
        <v>0</v>
      </c>
    </row>
    <row r="59" spans="1:10" ht="34.5" customHeight="1">
      <c r="A59" s="458" t="s">
        <v>366</v>
      </c>
      <c r="B59" s="459">
        <v>3350</v>
      </c>
      <c r="C59" s="397">
        <v>0</v>
      </c>
      <c r="D59" s="397">
        <v>0</v>
      </c>
      <c r="E59" s="397">
        <v>0</v>
      </c>
      <c r="F59" s="378">
        <f t="shared" si="2"/>
        <v>0</v>
      </c>
      <c r="G59" s="397">
        <v>0</v>
      </c>
      <c r="H59" s="397">
        <v>0</v>
      </c>
      <c r="I59" s="397">
        <v>0</v>
      </c>
      <c r="J59" s="397">
        <v>0</v>
      </c>
    </row>
    <row r="60" spans="1:10" ht="39" customHeight="1">
      <c r="A60" s="458" t="s">
        <v>367</v>
      </c>
      <c r="B60" s="459">
        <v>3360</v>
      </c>
      <c r="C60" s="397">
        <v>0</v>
      </c>
      <c r="D60" s="397">
        <v>0</v>
      </c>
      <c r="E60" s="397">
        <v>0</v>
      </c>
      <c r="F60" s="378">
        <f t="shared" si="2"/>
        <v>0</v>
      </c>
      <c r="G60" s="397">
        <v>0</v>
      </c>
      <c r="H60" s="397">
        <v>0</v>
      </c>
      <c r="I60" s="397">
        <v>0</v>
      </c>
      <c r="J60" s="397">
        <v>0</v>
      </c>
    </row>
    <row r="61" spans="1:10" ht="36" customHeight="1">
      <c r="A61" s="458" t="s">
        <v>368</v>
      </c>
      <c r="B61" s="459">
        <v>3370</v>
      </c>
      <c r="C61" s="397">
        <v>0</v>
      </c>
      <c r="D61" s="397">
        <v>-13</v>
      </c>
      <c r="E61" s="397">
        <v>0</v>
      </c>
      <c r="F61" s="378">
        <f t="shared" si="2"/>
        <v>0</v>
      </c>
      <c r="G61" s="397">
        <v>0</v>
      </c>
      <c r="H61" s="397">
        <v>0</v>
      </c>
      <c r="I61" s="397">
        <v>0</v>
      </c>
      <c r="J61" s="397">
        <v>0</v>
      </c>
    </row>
    <row r="62" spans="1:10" ht="49.5" customHeight="1">
      <c r="A62" s="458" t="s">
        <v>369</v>
      </c>
      <c r="B62" s="459">
        <v>3380</v>
      </c>
      <c r="C62" s="397">
        <v>0</v>
      </c>
      <c r="D62" s="397">
        <v>0</v>
      </c>
      <c r="E62" s="397">
        <v>0</v>
      </c>
      <c r="F62" s="378">
        <f t="shared" si="2"/>
        <v>0</v>
      </c>
      <c r="G62" s="397">
        <v>0</v>
      </c>
      <c r="H62" s="397">
        <v>0</v>
      </c>
      <c r="I62" s="397">
        <v>0</v>
      </c>
      <c r="J62" s="397">
        <v>0</v>
      </c>
    </row>
    <row r="63" spans="1:10" ht="34.5" customHeight="1">
      <c r="A63" s="458" t="s">
        <v>179</v>
      </c>
      <c r="B63" s="459">
        <v>3390</v>
      </c>
      <c r="C63" s="397">
        <v>0</v>
      </c>
      <c r="D63" s="397">
        <v>0</v>
      </c>
      <c r="E63" s="397">
        <v>0</v>
      </c>
      <c r="F63" s="378">
        <f t="shared" si="2"/>
        <v>0</v>
      </c>
      <c r="G63" s="397">
        <v>0</v>
      </c>
      <c r="H63" s="397">
        <v>0</v>
      </c>
      <c r="I63" s="397">
        <v>0</v>
      </c>
      <c r="J63" s="397">
        <v>0</v>
      </c>
    </row>
    <row r="64" spans="1:10" ht="31.5" customHeight="1">
      <c r="A64" s="456" t="s">
        <v>370</v>
      </c>
      <c r="B64" s="457">
        <v>3395</v>
      </c>
      <c r="C64" s="376">
        <f>SUM(C54,C58)</f>
        <v>0</v>
      </c>
      <c r="D64" s="376">
        <f>SUM(D54,D58)</f>
        <v>-13</v>
      </c>
      <c r="E64" s="376">
        <f>SUM(E54,E58)</f>
        <v>0</v>
      </c>
      <c r="F64" s="376">
        <f t="shared" si="2"/>
        <v>0</v>
      </c>
      <c r="G64" s="376">
        <f>SUM(G54,G58)</f>
        <v>0</v>
      </c>
      <c r="H64" s="376">
        <f>SUM(H54,H58)</f>
        <v>0</v>
      </c>
      <c r="I64" s="376">
        <f>SUM(I54,I58)</f>
        <v>0</v>
      </c>
      <c r="J64" s="376">
        <f>SUM(J54,J58)</f>
        <v>0</v>
      </c>
    </row>
    <row r="65" spans="1:10" ht="30" customHeight="1">
      <c r="A65" s="456" t="s">
        <v>371</v>
      </c>
      <c r="B65" s="457">
        <v>3400</v>
      </c>
      <c r="C65" s="376">
        <f t="shared" ref="C65:J65" si="3">SUM(C34,C52,C64)</f>
        <v>154</v>
      </c>
      <c r="D65" s="376">
        <f t="shared" si="3"/>
        <v>176</v>
      </c>
      <c r="E65" s="376">
        <f t="shared" si="3"/>
        <v>90</v>
      </c>
      <c r="F65" s="376">
        <f t="shared" si="3"/>
        <v>0</v>
      </c>
      <c r="G65" s="376">
        <f t="shared" si="3"/>
        <v>-367</v>
      </c>
      <c r="H65" s="376">
        <f t="shared" si="3"/>
        <v>-202</v>
      </c>
      <c r="I65" s="376">
        <f t="shared" si="3"/>
        <v>-33</v>
      </c>
      <c r="J65" s="376">
        <f t="shared" si="3"/>
        <v>602</v>
      </c>
    </row>
    <row r="66" spans="1:10" ht="37.5" customHeight="1">
      <c r="A66" s="458" t="s">
        <v>372</v>
      </c>
      <c r="B66" s="459">
        <v>3405</v>
      </c>
      <c r="C66" s="397">
        <v>411</v>
      </c>
      <c r="D66" s="397">
        <v>113</v>
      </c>
      <c r="E66" s="397">
        <v>565</v>
      </c>
      <c r="F66" s="397">
        <v>655</v>
      </c>
      <c r="G66" s="397">
        <f>F66</f>
        <v>655</v>
      </c>
      <c r="H66" s="397">
        <f>G68</f>
        <v>288</v>
      </c>
      <c r="I66" s="397">
        <f>H68</f>
        <v>86</v>
      </c>
      <c r="J66" s="397">
        <f>I68</f>
        <v>53</v>
      </c>
    </row>
    <row r="67" spans="1:10" ht="34.5" customHeight="1">
      <c r="A67" s="458" t="s">
        <v>99</v>
      </c>
      <c r="B67" s="459">
        <v>3410</v>
      </c>
      <c r="C67" s="397"/>
      <c r="D67" s="397"/>
      <c r="E67" s="397"/>
      <c r="F67" s="397">
        <f>SUM(G67:J67)</f>
        <v>0</v>
      </c>
      <c r="G67" s="397"/>
      <c r="H67" s="397"/>
      <c r="I67" s="397"/>
      <c r="J67" s="397"/>
    </row>
    <row r="68" spans="1:10" ht="36" customHeight="1">
      <c r="A68" s="466" t="s">
        <v>373</v>
      </c>
      <c r="B68" s="467">
        <v>3415</v>
      </c>
      <c r="C68" s="376">
        <f t="shared" ref="C68:J68" si="4">SUM(C66,C65,C67)</f>
        <v>565</v>
      </c>
      <c r="D68" s="376">
        <f t="shared" si="4"/>
        <v>289</v>
      </c>
      <c r="E68" s="376">
        <f t="shared" si="4"/>
        <v>655</v>
      </c>
      <c r="F68" s="376">
        <f t="shared" si="4"/>
        <v>655</v>
      </c>
      <c r="G68" s="376">
        <f t="shared" si="4"/>
        <v>288</v>
      </c>
      <c r="H68" s="376">
        <f t="shared" si="4"/>
        <v>86</v>
      </c>
      <c r="I68" s="376">
        <f t="shared" si="4"/>
        <v>53</v>
      </c>
      <c r="J68" s="376">
        <f t="shared" si="4"/>
        <v>655</v>
      </c>
    </row>
    <row r="69" spans="1:10" s="471" customFormat="1" ht="19.5" customHeight="1">
      <c r="A69" s="441"/>
      <c r="B69" s="444"/>
      <c r="C69" s="468"/>
      <c r="D69" s="469"/>
      <c r="E69" s="469"/>
      <c r="F69" s="470"/>
      <c r="G69" s="469"/>
      <c r="H69" s="469"/>
      <c r="I69" s="469"/>
      <c r="J69" s="469"/>
    </row>
    <row r="70" spans="1:10" s="476" customFormat="1" ht="34.5" customHeight="1">
      <c r="A70" s="405" t="s">
        <v>155</v>
      </c>
      <c r="B70" s="472"/>
      <c r="C70" s="473" t="s">
        <v>156</v>
      </c>
      <c r="D70" s="473"/>
      <c r="E70" s="473"/>
      <c r="F70" s="473"/>
      <c r="G70" s="474"/>
      <c r="H70" s="475" t="s">
        <v>47</v>
      </c>
      <c r="I70" s="475"/>
      <c r="J70" s="475"/>
    </row>
    <row r="71" spans="1:10" ht="36" customHeight="1">
      <c r="A71" s="408" t="s">
        <v>157</v>
      </c>
      <c r="B71" s="476"/>
      <c r="C71" s="477" t="s">
        <v>158</v>
      </c>
      <c r="D71" s="477"/>
      <c r="E71" s="477"/>
      <c r="F71" s="477"/>
      <c r="G71" s="478"/>
      <c r="H71" s="479" t="s">
        <v>159</v>
      </c>
      <c r="I71" s="479"/>
      <c r="J71" s="479"/>
    </row>
    <row r="72" spans="1:10">
      <c r="C72" s="480"/>
    </row>
    <row r="73" spans="1:10">
      <c r="B73" s="441" t="s">
        <v>247</v>
      </c>
      <c r="C73" s="481">
        <v>703.8</v>
      </c>
      <c r="D73" s="482">
        <v>1983.6</v>
      </c>
      <c r="E73" s="482">
        <v>1044.9000000000001</v>
      </c>
      <c r="F73" s="482">
        <v>2043.9</v>
      </c>
      <c r="G73" s="482">
        <v>592.91999999999996</v>
      </c>
      <c r="H73" s="482">
        <v>469.44</v>
      </c>
      <c r="I73" s="482">
        <v>266.04000000000002</v>
      </c>
      <c r="J73" s="482">
        <v>715.5</v>
      </c>
    </row>
    <row r="74" spans="1:10">
      <c r="B74" s="441" t="s">
        <v>248</v>
      </c>
      <c r="C74" s="481">
        <v>58.65</v>
      </c>
      <c r="D74" s="482">
        <v>165.3</v>
      </c>
      <c r="E74" s="482">
        <v>87.075000000000003</v>
      </c>
      <c r="F74" s="482">
        <v>170.32499999999999</v>
      </c>
      <c r="G74" s="482">
        <v>49.41</v>
      </c>
      <c r="H74" s="482">
        <v>39.119999999999997</v>
      </c>
      <c r="I74" s="482">
        <v>22.17</v>
      </c>
      <c r="J74" s="482">
        <v>59.625</v>
      </c>
    </row>
    <row r="75" spans="1:10">
      <c r="B75" s="441" t="s">
        <v>249</v>
      </c>
      <c r="C75" s="481">
        <v>3147.55</v>
      </c>
      <c r="D75" s="482">
        <v>8871.1</v>
      </c>
      <c r="E75" s="482">
        <v>4673.0249999999996</v>
      </c>
      <c r="F75" s="482">
        <v>9140.7749999999996</v>
      </c>
      <c r="G75" s="482">
        <v>2651.67</v>
      </c>
      <c r="H75" s="482">
        <v>2099.44</v>
      </c>
      <c r="I75" s="482">
        <v>1189.79</v>
      </c>
      <c r="J75" s="482">
        <v>3199.875</v>
      </c>
    </row>
    <row r="76" spans="1:10">
      <c r="B76" s="441" t="s">
        <v>250</v>
      </c>
      <c r="C76" s="480">
        <v>1033</v>
      </c>
      <c r="D76" s="441">
        <v>2424</v>
      </c>
      <c r="E76" s="441">
        <v>1277</v>
      </c>
      <c r="F76" s="441">
        <v>2498</v>
      </c>
      <c r="G76" s="441">
        <v>725</v>
      </c>
      <c r="H76" s="441">
        <v>573</v>
      </c>
      <c r="I76" s="441">
        <v>326</v>
      </c>
      <c r="J76" s="441">
        <v>874</v>
      </c>
    </row>
    <row r="77" spans="1:10">
      <c r="C77" s="481"/>
      <c r="D77" s="482"/>
      <c r="E77" s="482"/>
      <c r="F77" s="482"/>
      <c r="G77" s="482"/>
      <c r="H77" s="482"/>
      <c r="I77" s="482"/>
      <c r="J77" s="482"/>
    </row>
    <row r="78" spans="1:10">
      <c r="C78" s="483">
        <f t="shared" ref="C78:J78" si="5">C73+C24</f>
        <v>47.799999999999955</v>
      </c>
      <c r="D78" s="483">
        <f t="shared" si="5"/>
        <v>-0.40000000000009095</v>
      </c>
      <c r="E78" s="483">
        <f t="shared" si="5"/>
        <v>0.90000000000009095</v>
      </c>
      <c r="F78" s="483">
        <f t="shared" si="5"/>
        <v>645.90000000000009</v>
      </c>
      <c r="G78" s="483">
        <f t="shared" si="5"/>
        <v>292.91999999999996</v>
      </c>
      <c r="H78" s="483">
        <f t="shared" si="5"/>
        <v>351.44</v>
      </c>
      <c r="I78" s="483">
        <f t="shared" si="5"/>
        <v>2.0400000000000205</v>
      </c>
      <c r="J78" s="483">
        <f t="shared" si="5"/>
        <v>-0.5</v>
      </c>
    </row>
    <row r="79" spans="1:10">
      <c r="C79" s="483">
        <f t="shared" ref="C79:J79" si="6">C74+C29</f>
        <v>-0.35000000000000142</v>
      </c>
      <c r="D79" s="483">
        <f t="shared" si="6"/>
        <v>0.30000000000001137</v>
      </c>
      <c r="E79" s="483">
        <f t="shared" si="6"/>
        <v>7.5000000000002842E-2</v>
      </c>
      <c r="F79" s="483">
        <f t="shared" si="6"/>
        <v>52.324999999999989</v>
      </c>
      <c r="G79" s="483">
        <f t="shared" si="6"/>
        <v>23.409999999999997</v>
      </c>
      <c r="H79" s="483">
        <f t="shared" si="6"/>
        <v>29.119999999999997</v>
      </c>
      <c r="I79" s="483">
        <f t="shared" si="6"/>
        <v>0.17000000000000171</v>
      </c>
      <c r="J79" s="483">
        <f t="shared" si="6"/>
        <v>-0.375</v>
      </c>
    </row>
    <row r="80" spans="1:10">
      <c r="C80" s="483">
        <f t="shared" ref="C80:J80" si="7">C75+C20</f>
        <v>6.5500000000001819</v>
      </c>
      <c r="D80" s="483">
        <f t="shared" si="7"/>
        <v>0.1000000000003638</v>
      </c>
      <c r="E80" s="483">
        <f t="shared" si="7"/>
        <v>4.0249999999996362</v>
      </c>
      <c r="F80" s="483">
        <f t="shared" si="7"/>
        <v>2647.7749999999996</v>
      </c>
      <c r="G80" s="483">
        <f t="shared" si="7"/>
        <v>1068.67</v>
      </c>
      <c r="H80" s="483">
        <f t="shared" si="7"/>
        <v>1572.44</v>
      </c>
      <c r="I80" s="483">
        <f t="shared" si="7"/>
        <v>5.7899999999999636</v>
      </c>
      <c r="J80" s="483">
        <f t="shared" si="7"/>
        <v>0.875</v>
      </c>
    </row>
    <row r="81" spans="3:10">
      <c r="C81" s="483">
        <f t="shared" ref="C81:J81" si="8">C76+C30</f>
        <v>32</v>
      </c>
      <c r="D81" s="483">
        <f t="shared" si="8"/>
        <v>0</v>
      </c>
      <c r="E81" s="483">
        <f t="shared" si="8"/>
        <v>0</v>
      </c>
      <c r="F81" s="483">
        <f t="shared" si="8"/>
        <v>718</v>
      </c>
      <c r="G81" s="483">
        <f t="shared" si="8"/>
        <v>286</v>
      </c>
      <c r="H81" s="483">
        <f t="shared" si="8"/>
        <v>403</v>
      </c>
      <c r="I81" s="483">
        <f t="shared" si="8"/>
        <v>29</v>
      </c>
      <c r="J81" s="483">
        <f t="shared" si="8"/>
        <v>0</v>
      </c>
    </row>
    <row r="82" spans="3:10">
      <c r="C82" s="483"/>
      <c r="D82" s="483"/>
      <c r="E82" s="483"/>
      <c r="F82" s="483"/>
      <c r="G82" s="483"/>
      <c r="H82" s="483"/>
      <c r="I82" s="483"/>
      <c r="J82" s="483"/>
    </row>
    <row r="83" spans="3:10">
      <c r="C83" s="480"/>
    </row>
    <row r="84" spans="3:10">
      <c r="C84" s="480"/>
    </row>
    <row r="85" spans="3:10">
      <c r="C85" s="483"/>
      <c r="D85" s="483"/>
      <c r="E85" s="483"/>
      <c r="F85" s="483"/>
      <c r="G85" s="483"/>
      <c r="H85" s="483"/>
      <c r="I85" s="483"/>
      <c r="J85" s="483"/>
    </row>
    <row r="86" spans="3:10">
      <c r="C86" s="480"/>
    </row>
    <row r="87" spans="3:10">
      <c r="C87" s="480"/>
    </row>
    <row r="88" spans="3:10">
      <c r="C88" s="480"/>
    </row>
    <row r="89" spans="3:10">
      <c r="C89" s="480"/>
    </row>
    <row r="90" spans="3:10">
      <c r="C90" s="480"/>
    </row>
    <row r="91" spans="3:10">
      <c r="C91" s="480"/>
    </row>
    <row r="92" spans="3:10">
      <c r="C92" s="480"/>
    </row>
    <row r="93" spans="3:10">
      <c r="C93" s="480"/>
    </row>
    <row r="94" spans="3:10">
      <c r="C94" s="480"/>
    </row>
    <row r="95" spans="3:10">
      <c r="C95" s="480"/>
    </row>
    <row r="96" spans="3:10">
      <c r="C96" s="480"/>
    </row>
    <row r="97" spans="3:3">
      <c r="C97" s="480"/>
    </row>
    <row r="98" spans="3:3">
      <c r="C98" s="480"/>
    </row>
    <row r="99" spans="3:3">
      <c r="C99" s="480"/>
    </row>
    <row r="100" spans="3:3">
      <c r="C100" s="480"/>
    </row>
    <row r="101" spans="3:3">
      <c r="C101" s="480"/>
    </row>
    <row r="102" spans="3:3">
      <c r="C102" s="480"/>
    </row>
  </sheetData>
  <mergeCells count="12">
    <mergeCell ref="C70:F70"/>
    <mergeCell ref="H70:J70"/>
    <mergeCell ref="C71:F71"/>
    <mergeCell ref="H71:J71"/>
    <mergeCell ref="A2:J2"/>
    <mergeCell ref="A4:A5"/>
    <mergeCell ref="B4:B5"/>
    <mergeCell ref="C4:C5"/>
    <mergeCell ref="D4:D5"/>
    <mergeCell ref="E4:E5"/>
    <mergeCell ref="F4:F5"/>
    <mergeCell ref="G4:J4"/>
  </mergeCells>
  <pageMargins left="0.98402777777777795" right="0.59027777777777801" top="0.59027777777777801" bottom="0.59027777777777801" header="0.511811023622047" footer="0.511811023622047"/>
  <pageSetup paperSize="9" scale="54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MJ208"/>
  <sheetViews>
    <sheetView zoomScale="54" zoomScaleNormal="54" workbookViewId="0">
      <selection activeCell="S10" sqref="S10"/>
    </sheetView>
  </sheetViews>
  <sheetFormatPr defaultColWidth="9.140625" defaultRowHeight="18.75"/>
  <cols>
    <col min="1" max="1" width="69.85546875" style="414" customWidth="1"/>
    <col min="2" max="2" width="12" style="408" customWidth="1"/>
    <col min="3" max="3" width="16.140625" style="408" customWidth="1"/>
    <col min="4" max="4" width="16.7109375" style="408" customWidth="1"/>
    <col min="5" max="5" width="16.140625" style="408" customWidth="1"/>
    <col min="6" max="6" width="16" style="408" customWidth="1"/>
    <col min="7" max="7" width="16.28515625" style="414" customWidth="1"/>
    <col min="8" max="8" width="16.85546875" style="414" customWidth="1"/>
    <col min="9" max="9" width="16.140625" style="414" customWidth="1"/>
    <col min="10" max="10" width="16.42578125" style="414" customWidth="1"/>
    <col min="11" max="1024" width="9.140625" style="414"/>
    <col min="1025" max="16384" width="9.140625" style="261"/>
  </cols>
  <sheetData>
    <row r="2" spans="1:40" ht="22.5" customHeight="1">
      <c r="A2" s="484" t="s">
        <v>374</v>
      </c>
      <c r="B2" s="484"/>
      <c r="C2" s="484"/>
      <c r="D2" s="484"/>
      <c r="E2" s="484"/>
      <c r="F2" s="484"/>
      <c r="G2" s="484"/>
      <c r="H2" s="484"/>
    </row>
    <row r="3" spans="1:40">
      <c r="A3" s="415"/>
      <c r="B3" s="416"/>
      <c r="C3" s="415"/>
      <c r="D3" s="415"/>
      <c r="E3" s="415"/>
      <c r="F3" s="416"/>
      <c r="G3" s="415"/>
      <c r="H3" s="415"/>
      <c r="J3" s="485" t="s">
        <v>36</v>
      </c>
    </row>
    <row r="4" spans="1:40" ht="41.25" customHeight="1">
      <c r="A4" s="417" t="s">
        <v>52</v>
      </c>
      <c r="B4" s="418" t="s">
        <v>53</v>
      </c>
      <c r="C4" s="419" t="s">
        <v>163</v>
      </c>
      <c r="D4" s="419" t="s">
        <v>164</v>
      </c>
      <c r="E4" s="420" t="s">
        <v>56</v>
      </c>
      <c r="F4" s="419" t="s">
        <v>165</v>
      </c>
      <c r="G4" s="418" t="s">
        <v>166</v>
      </c>
      <c r="H4" s="418"/>
      <c r="I4" s="418"/>
      <c r="J4" s="418"/>
    </row>
    <row r="5" spans="1:40" ht="54" customHeight="1">
      <c r="A5" s="417"/>
      <c r="B5" s="418"/>
      <c r="C5" s="419"/>
      <c r="D5" s="419"/>
      <c r="E5" s="420"/>
      <c r="F5" s="419"/>
      <c r="G5" s="421" t="s">
        <v>168</v>
      </c>
      <c r="H5" s="421" t="s">
        <v>169</v>
      </c>
      <c r="I5" s="421" t="s">
        <v>170</v>
      </c>
      <c r="J5" s="421" t="s">
        <v>171</v>
      </c>
    </row>
    <row r="6" spans="1:40" ht="23.25" customHeight="1">
      <c r="A6" s="422">
        <v>1</v>
      </c>
      <c r="B6" s="423">
        <v>2</v>
      </c>
      <c r="C6" s="423">
        <v>3</v>
      </c>
      <c r="D6" s="423">
        <v>4</v>
      </c>
      <c r="E6" s="423">
        <v>5</v>
      </c>
      <c r="F6" s="423">
        <v>6</v>
      </c>
      <c r="G6" s="423">
        <v>7</v>
      </c>
      <c r="H6" s="423">
        <v>8</v>
      </c>
      <c r="I6" s="422">
        <v>9</v>
      </c>
      <c r="J6" s="422">
        <v>10</v>
      </c>
    </row>
    <row r="7" spans="1:40" ht="30.75" customHeight="1">
      <c r="A7" s="424" t="s">
        <v>324</v>
      </c>
      <c r="B7" s="423"/>
      <c r="C7" s="427"/>
      <c r="D7" s="427"/>
      <c r="E7" s="427"/>
      <c r="F7" s="427"/>
      <c r="G7" s="427"/>
      <c r="H7" s="427"/>
      <c r="I7" s="486"/>
      <c r="J7" s="486"/>
    </row>
    <row r="8" spans="1:40" ht="30.75" customHeight="1">
      <c r="A8" s="424" t="s">
        <v>375</v>
      </c>
      <c r="B8" s="423">
        <v>3030</v>
      </c>
      <c r="C8" s="427"/>
      <c r="D8" s="427"/>
      <c r="E8" s="427"/>
      <c r="F8" s="376">
        <f>SUM(G8:J8)</f>
        <v>982</v>
      </c>
      <c r="G8" s="376">
        <f>G9</f>
        <v>0</v>
      </c>
      <c r="H8" s="376">
        <f>H9</f>
        <v>563</v>
      </c>
      <c r="I8" s="376">
        <f>I9</f>
        <v>419</v>
      </c>
      <c r="J8" s="376">
        <f>J9</f>
        <v>0</v>
      </c>
    </row>
    <row r="9" spans="1:40" s="495" customFormat="1" ht="30.75" customHeight="1">
      <c r="A9" s="487" t="s">
        <v>376</v>
      </c>
      <c r="B9" s="488"/>
      <c r="C9" s="489"/>
      <c r="D9" s="489"/>
      <c r="E9" s="489"/>
      <c r="F9" s="313">
        <f>SUM(G9:J9)</f>
        <v>982</v>
      </c>
      <c r="G9" s="489"/>
      <c r="H9" s="313">
        <f>'Розшифровка до Формування '!H29</f>
        <v>563</v>
      </c>
      <c r="I9" s="313">
        <f>'Розшифровка до Формування '!I29</f>
        <v>419</v>
      </c>
      <c r="J9" s="490"/>
      <c r="K9" s="491"/>
      <c r="L9" s="492"/>
      <c r="M9" s="492"/>
      <c r="N9" s="492"/>
      <c r="O9" s="492"/>
      <c r="P9" s="492"/>
      <c r="Q9" s="492"/>
      <c r="R9" s="492"/>
      <c r="S9" s="492"/>
      <c r="T9" s="492"/>
      <c r="U9" s="493"/>
      <c r="V9" s="493"/>
      <c r="W9" s="493"/>
      <c r="X9" s="493"/>
      <c r="Y9" s="493"/>
      <c r="Z9" s="493"/>
      <c r="AA9" s="493"/>
      <c r="AB9" s="493"/>
      <c r="AC9" s="493"/>
      <c r="AD9" s="493"/>
      <c r="AE9" s="493"/>
      <c r="AF9" s="493"/>
      <c r="AG9" s="493"/>
      <c r="AH9" s="493"/>
      <c r="AI9" s="493"/>
      <c r="AJ9" s="493"/>
      <c r="AK9" s="493"/>
      <c r="AL9" s="493"/>
      <c r="AM9" s="493"/>
      <c r="AN9" s="494"/>
    </row>
    <row r="10" spans="1:40" ht="39.75" customHeight="1">
      <c r="A10" s="496" t="s">
        <v>377</v>
      </c>
      <c r="B10" s="425">
        <v>3080</v>
      </c>
      <c r="C10" s="375">
        <v>2033</v>
      </c>
      <c r="D10" s="427"/>
      <c r="E10" s="497">
        <v>742</v>
      </c>
      <c r="F10" s="313">
        <f>SUM(G10:J10)</f>
        <v>0</v>
      </c>
      <c r="G10" s="427"/>
      <c r="H10" s="427"/>
      <c r="I10" s="486"/>
      <c r="J10" s="486"/>
    </row>
    <row r="11" spans="1:40" ht="27" customHeight="1">
      <c r="A11" s="498" t="s">
        <v>378</v>
      </c>
      <c r="B11" s="425"/>
      <c r="C11" s="378">
        <v>2029</v>
      </c>
      <c r="D11" s="376"/>
      <c r="E11" s="376">
        <v>742</v>
      </c>
      <c r="F11" s="376">
        <f>SUM(G11:J11)</f>
        <v>0</v>
      </c>
      <c r="G11" s="376"/>
      <c r="H11" s="376"/>
      <c r="I11" s="376"/>
      <c r="J11" s="376"/>
    </row>
    <row r="12" spans="1:40" ht="24.75" customHeight="1">
      <c r="A12" s="426" t="s">
        <v>379</v>
      </c>
      <c r="B12" s="423"/>
      <c r="C12" s="378">
        <v>4</v>
      </c>
      <c r="D12" s="397">
        <v>0</v>
      </c>
      <c r="E12" s="397">
        <v>0</v>
      </c>
      <c r="F12" s="397"/>
      <c r="G12" s="397"/>
      <c r="H12" s="397"/>
      <c r="I12" s="499"/>
      <c r="J12" s="499"/>
    </row>
    <row r="13" spans="1:40" s="429" customFormat="1" ht="26.25" customHeight="1">
      <c r="A13" s="496" t="s">
        <v>335</v>
      </c>
      <c r="B13" s="428"/>
      <c r="C13" s="497"/>
      <c r="D13" s="497"/>
      <c r="E13" s="497"/>
      <c r="F13" s="497"/>
      <c r="G13" s="497"/>
      <c r="H13" s="497"/>
      <c r="I13" s="500"/>
      <c r="J13" s="500"/>
    </row>
    <row r="14" spans="1:40" s="429" customFormat="1" ht="27" customHeight="1">
      <c r="A14" s="501" t="s">
        <v>380</v>
      </c>
      <c r="B14" s="428">
        <v>3140</v>
      </c>
      <c r="C14" s="366">
        <f>SUM(C15:C17)</f>
        <v>49</v>
      </c>
      <c r="D14" s="366">
        <f>SUM(D15:D16)</f>
        <v>109</v>
      </c>
      <c r="E14" s="366">
        <f>SUM(E15:E16)</f>
        <v>48</v>
      </c>
      <c r="F14" s="366">
        <f>SUM(G14:J14)</f>
        <v>79</v>
      </c>
      <c r="G14" s="366">
        <f>SUM(G15:G16)</f>
        <v>19</v>
      </c>
      <c r="H14" s="366">
        <f>SUM(H15:H16)</f>
        <v>6</v>
      </c>
      <c r="I14" s="366">
        <f>SUM(I15:I16)</f>
        <v>15</v>
      </c>
      <c r="J14" s="366">
        <f>SUM(J15:J16)</f>
        <v>39</v>
      </c>
    </row>
    <row r="15" spans="1:40" s="429" customFormat="1" ht="27.75" customHeight="1">
      <c r="A15" s="458" t="s">
        <v>381</v>
      </c>
      <c r="B15" s="422"/>
      <c r="C15" s="370">
        <v>16</v>
      </c>
      <c r="D15" s="370"/>
      <c r="E15" s="370">
        <v>22</v>
      </c>
      <c r="F15" s="370"/>
      <c r="G15" s="370"/>
      <c r="H15" s="370"/>
      <c r="I15" s="370"/>
      <c r="J15" s="370"/>
    </row>
    <row r="16" spans="1:40" s="429" customFormat="1" ht="27" customHeight="1">
      <c r="A16" s="502" t="s">
        <v>382</v>
      </c>
      <c r="B16" s="422"/>
      <c r="C16" s="370">
        <v>24</v>
      </c>
      <c r="D16" s="370">
        <v>109</v>
      </c>
      <c r="E16" s="370">
        <v>26</v>
      </c>
      <c r="F16" s="370">
        <f>SUM(G16:J16)</f>
        <v>79</v>
      </c>
      <c r="G16" s="370">
        <v>19</v>
      </c>
      <c r="H16" s="370">
        <v>6</v>
      </c>
      <c r="I16" s="370">
        <v>15</v>
      </c>
      <c r="J16" s="370">
        <v>39</v>
      </c>
    </row>
    <row r="17" spans="1:10" s="429" customFormat="1" ht="27" customHeight="1">
      <c r="A17" s="502" t="s">
        <v>383</v>
      </c>
      <c r="B17" s="422"/>
      <c r="C17" s="370">
        <v>9</v>
      </c>
      <c r="D17" s="370"/>
      <c r="E17" s="370">
        <v>0</v>
      </c>
      <c r="F17" s="370">
        <f>SUM(G17:J17)</f>
        <v>0</v>
      </c>
      <c r="G17" s="370"/>
      <c r="H17" s="370"/>
      <c r="I17" s="370"/>
      <c r="J17" s="370"/>
    </row>
    <row r="18" spans="1:10" s="429" customFormat="1" ht="40.5" customHeight="1">
      <c r="A18" s="424" t="s">
        <v>225</v>
      </c>
      <c r="B18" s="428">
        <v>3160</v>
      </c>
      <c r="C18" s="503">
        <v>2040</v>
      </c>
      <c r="D18" s="497"/>
      <c r="E18" s="497">
        <v>754</v>
      </c>
      <c r="F18" s="427">
        <f>SUM(G18:J18)</f>
        <v>0</v>
      </c>
      <c r="G18" s="497"/>
      <c r="H18" s="497"/>
      <c r="I18" s="497"/>
      <c r="J18" s="497"/>
    </row>
    <row r="19" spans="1:10" s="429" customFormat="1" ht="28.5" customHeight="1">
      <c r="A19" s="426" t="s">
        <v>378</v>
      </c>
      <c r="B19" s="422"/>
      <c r="C19" s="389">
        <v>2029</v>
      </c>
      <c r="D19" s="389"/>
      <c r="E19" s="389">
        <v>742</v>
      </c>
      <c r="F19" s="389">
        <f>SUM(G19:J19)</f>
        <v>0</v>
      </c>
      <c r="G19" s="397"/>
      <c r="H19" s="397"/>
      <c r="I19" s="504"/>
      <c r="J19" s="504"/>
    </row>
    <row r="20" spans="1:10" s="429" customFormat="1" ht="27" customHeight="1">
      <c r="A20" s="458" t="s">
        <v>384</v>
      </c>
      <c r="B20" s="422"/>
      <c r="C20" s="389">
        <v>2</v>
      </c>
      <c r="D20" s="389"/>
      <c r="E20" s="389">
        <v>2</v>
      </c>
      <c r="F20" s="389">
        <f>SUM(G20:J20)</f>
        <v>0</v>
      </c>
      <c r="G20" s="397"/>
      <c r="H20" s="397"/>
      <c r="I20" s="504"/>
      <c r="J20" s="397"/>
    </row>
    <row r="21" spans="1:10" s="429" customFormat="1" ht="27" customHeight="1">
      <c r="A21" s="458" t="s">
        <v>385</v>
      </c>
      <c r="B21" s="422"/>
      <c r="C21" s="389">
        <v>9</v>
      </c>
      <c r="D21" s="389"/>
      <c r="E21" s="389">
        <v>10</v>
      </c>
      <c r="F21" s="389"/>
      <c r="G21" s="397"/>
      <c r="H21" s="397"/>
      <c r="I21" s="504"/>
      <c r="J21" s="397"/>
    </row>
    <row r="22" spans="1:10" s="429" customFormat="1" ht="43.5" customHeight="1">
      <c r="A22" s="424" t="s">
        <v>386</v>
      </c>
      <c r="B22" s="428"/>
      <c r="C22" s="366"/>
      <c r="D22" s="366"/>
      <c r="E22" s="366"/>
      <c r="F22" s="366"/>
      <c r="G22" s="366"/>
      <c r="H22" s="366"/>
      <c r="I22" s="366"/>
      <c r="J22" s="366"/>
    </row>
    <row r="23" spans="1:10" s="429" customFormat="1" ht="27.75" customHeight="1">
      <c r="A23" s="502" t="s">
        <v>387</v>
      </c>
      <c r="B23" s="467">
        <v>3272</v>
      </c>
      <c r="C23" s="505">
        <f>SUM(C24:C27)</f>
        <v>30</v>
      </c>
      <c r="D23" s="505">
        <f>SUM(D24:D27)</f>
        <v>80</v>
      </c>
      <c r="E23" s="506">
        <f>SUM(E24:E27)</f>
        <v>0</v>
      </c>
      <c r="F23" s="505">
        <f t="shared" ref="F23:F31" si="0">SUM(G23:J23)</f>
        <v>20</v>
      </c>
      <c r="G23" s="505">
        <f>SUM(G24:G27)</f>
        <v>0</v>
      </c>
      <c r="H23" s="505">
        <f>SUM(H24:H27)</f>
        <v>0</v>
      </c>
      <c r="I23" s="505">
        <f>SUM(I24:I27)</f>
        <v>20</v>
      </c>
      <c r="J23" s="505">
        <f>SUM(J24:J27)</f>
        <v>0</v>
      </c>
    </row>
    <row r="24" spans="1:10" s="429" customFormat="1" ht="27.75" customHeight="1">
      <c r="A24" s="507" t="s">
        <v>388</v>
      </c>
      <c r="B24" s="428"/>
      <c r="C24" s="389">
        <v>23</v>
      </c>
      <c r="D24" s="508"/>
      <c r="E24" s="389"/>
      <c r="F24" s="389">
        <f t="shared" si="0"/>
        <v>0</v>
      </c>
      <c r="G24" s="370">
        <v>0</v>
      </c>
      <c r="H24" s="370">
        <v>0</v>
      </c>
      <c r="I24" s="370">
        <v>0</v>
      </c>
      <c r="J24" s="370">
        <v>0</v>
      </c>
    </row>
    <row r="25" spans="1:10" s="429" customFormat="1" ht="27.75" customHeight="1">
      <c r="A25" s="507" t="s">
        <v>389</v>
      </c>
      <c r="B25" s="428"/>
      <c r="C25" s="389">
        <v>7</v>
      </c>
      <c r="D25" s="508"/>
      <c r="E25" s="389"/>
      <c r="F25" s="389">
        <f t="shared" si="0"/>
        <v>0</v>
      </c>
      <c r="G25" s="370"/>
      <c r="H25" s="370"/>
      <c r="I25" s="370"/>
      <c r="J25" s="370"/>
    </row>
    <row r="26" spans="1:10" s="429" customFormat="1" ht="27.75" customHeight="1">
      <c r="A26" s="507" t="s">
        <v>390</v>
      </c>
      <c r="B26" s="428"/>
      <c r="C26" s="389"/>
      <c r="D26" s="508">
        <v>80</v>
      </c>
      <c r="E26" s="389"/>
      <c r="F26" s="389">
        <f t="shared" si="0"/>
        <v>0</v>
      </c>
      <c r="G26" s="370"/>
      <c r="H26" s="370"/>
      <c r="I26" s="370"/>
      <c r="J26" s="370"/>
    </row>
    <row r="27" spans="1:10" s="429" customFormat="1" ht="27.75" customHeight="1">
      <c r="A27" s="507" t="s">
        <v>391</v>
      </c>
      <c r="B27" s="428"/>
      <c r="C27" s="508"/>
      <c r="D27" s="508"/>
      <c r="E27" s="508"/>
      <c r="F27" s="508">
        <f t="shared" si="0"/>
        <v>20</v>
      </c>
      <c r="G27" s="508"/>
      <c r="H27" s="508"/>
      <c r="I27" s="508">
        <v>20</v>
      </c>
      <c r="J27" s="508"/>
    </row>
    <row r="28" spans="1:10" s="429" customFormat="1" ht="27.75" customHeight="1">
      <c r="A28" s="509" t="s">
        <v>392</v>
      </c>
      <c r="B28" s="467">
        <v>3273</v>
      </c>
      <c r="C28" s="505">
        <f>C29</f>
        <v>58</v>
      </c>
      <c r="D28" s="510">
        <f>D29</f>
        <v>20</v>
      </c>
      <c r="E28" s="505">
        <f>E29</f>
        <v>4</v>
      </c>
      <c r="F28" s="505">
        <f t="shared" si="0"/>
        <v>10</v>
      </c>
      <c r="G28" s="505">
        <f>G29</f>
        <v>0</v>
      </c>
      <c r="H28" s="505">
        <f>H29</f>
        <v>10</v>
      </c>
      <c r="I28" s="505">
        <f>I29</f>
        <v>0</v>
      </c>
      <c r="J28" s="505">
        <f>J29</f>
        <v>0</v>
      </c>
    </row>
    <row r="29" spans="1:10" s="429" customFormat="1" ht="25.5" customHeight="1">
      <c r="A29" s="507" t="s">
        <v>393</v>
      </c>
      <c r="B29" s="428"/>
      <c r="C29" s="389">
        <v>58</v>
      </c>
      <c r="D29" s="389">
        <v>20</v>
      </c>
      <c r="E29" s="389">
        <v>4</v>
      </c>
      <c r="F29" s="389">
        <f t="shared" si="0"/>
        <v>10</v>
      </c>
      <c r="G29" s="389"/>
      <c r="H29" s="389">
        <v>10</v>
      </c>
      <c r="I29" s="389"/>
      <c r="J29" s="389"/>
    </row>
    <row r="30" spans="1:10" s="511" customFormat="1" ht="30" customHeight="1">
      <c r="A30" s="458" t="s">
        <v>394</v>
      </c>
      <c r="B30" s="467">
        <v>3274</v>
      </c>
      <c r="C30" s="505">
        <f>C31</f>
        <v>4</v>
      </c>
      <c r="D30" s="505">
        <f>D31</f>
        <v>0</v>
      </c>
      <c r="E30" s="505">
        <f>E31</f>
        <v>3</v>
      </c>
      <c r="F30" s="505">
        <f t="shared" si="0"/>
        <v>0</v>
      </c>
      <c r="G30" s="505">
        <f>G31</f>
        <v>0</v>
      </c>
      <c r="H30" s="505">
        <f>H31</f>
        <v>0</v>
      </c>
      <c r="I30" s="505">
        <f>I31</f>
        <v>0</v>
      </c>
      <c r="J30" s="505">
        <f>J31</f>
        <v>0</v>
      </c>
    </row>
    <row r="31" spans="1:10" s="429" customFormat="1" ht="25.5" customHeight="1">
      <c r="A31" s="426" t="s">
        <v>395</v>
      </c>
      <c r="B31" s="428"/>
      <c r="C31" s="389">
        <v>4</v>
      </c>
      <c r="D31" s="389"/>
      <c r="E31" s="389">
        <v>3</v>
      </c>
      <c r="F31" s="389">
        <f t="shared" si="0"/>
        <v>0</v>
      </c>
      <c r="G31" s="389"/>
      <c r="H31" s="389"/>
      <c r="I31" s="389"/>
      <c r="J31" s="389"/>
    </row>
    <row r="32" spans="1:10">
      <c r="A32" s="431"/>
      <c r="C32" s="432"/>
      <c r="D32" s="433"/>
      <c r="E32" s="433"/>
      <c r="F32" s="433"/>
      <c r="G32" s="433"/>
      <c r="H32" s="433"/>
    </row>
    <row r="33" spans="1:10">
      <c r="A33" s="431"/>
      <c r="C33" s="432"/>
      <c r="D33" s="433"/>
      <c r="E33" s="433"/>
      <c r="F33" s="433"/>
      <c r="G33" s="433"/>
      <c r="H33" s="433"/>
    </row>
    <row r="34" spans="1:10" ht="20.25" customHeight="1">
      <c r="A34" s="405" t="s">
        <v>155</v>
      </c>
      <c r="B34" s="472"/>
      <c r="C34" s="473" t="s">
        <v>156</v>
      </c>
      <c r="D34" s="473"/>
      <c r="E34" s="473"/>
      <c r="F34" s="473"/>
      <c r="G34" s="474"/>
      <c r="H34" s="475" t="s">
        <v>47</v>
      </c>
      <c r="I34" s="475"/>
      <c r="J34" s="475"/>
    </row>
    <row r="35" spans="1:10" ht="20.25">
      <c r="A35" s="408" t="s">
        <v>157</v>
      </c>
      <c r="B35" s="476"/>
      <c r="C35" s="477" t="s">
        <v>158</v>
      </c>
      <c r="D35" s="477"/>
      <c r="E35" s="477"/>
      <c r="F35" s="477"/>
      <c r="G35" s="478"/>
      <c r="H35" s="479" t="s">
        <v>159</v>
      </c>
      <c r="I35" s="479"/>
      <c r="J35" s="479"/>
    </row>
    <row r="36" spans="1:10">
      <c r="A36" s="431"/>
      <c r="C36" s="432"/>
      <c r="D36" s="433"/>
      <c r="E36" s="433"/>
      <c r="F36" s="433"/>
      <c r="G36" s="433"/>
      <c r="H36" s="433"/>
    </row>
    <row r="37" spans="1:10">
      <c r="A37" s="431"/>
      <c r="C37" s="432"/>
      <c r="D37" s="433"/>
      <c r="E37" s="433"/>
      <c r="F37" s="433"/>
      <c r="G37" s="433"/>
      <c r="H37" s="433"/>
    </row>
    <row r="38" spans="1:10">
      <c r="A38" s="431"/>
      <c r="C38" s="432"/>
      <c r="D38" s="433"/>
      <c r="E38" s="433"/>
      <c r="F38" s="433"/>
      <c r="G38" s="433"/>
      <c r="H38" s="433"/>
    </row>
    <row r="39" spans="1:10">
      <c r="A39" s="431"/>
      <c r="C39" s="432"/>
      <c r="D39" s="433"/>
      <c r="E39" s="433"/>
      <c r="F39" s="433"/>
      <c r="G39" s="433"/>
      <c r="H39" s="433"/>
    </row>
    <row r="40" spans="1:10">
      <c r="A40" s="431"/>
      <c r="C40" s="432"/>
      <c r="D40" s="433"/>
      <c r="E40" s="433"/>
      <c r="F40" s="433"/>
      <c r="G40" s="433"/>
      <c r="H40" s="433"/>
    </row>
    <row r="41" spans="1:10">
      <c r="A41" s="431"/>
    </row>
    <row r="42" spans="1:10">
      <c r="A42" s="440"/>
    </row>
    <row r="43" spans="1:10">
      <c r="A43" s="440"/>
    </row>
    <row r="44" spans="1:10">
      <c r="A44" s="440"/>
    </row>
    <row r="45" spans="1:10">
      <c r="A45" s="440"/>
    </row>
    <row r="46" spans="1:10">
      <c r="A46" s="440"/>
    </row>
    <row r="47" spans="1:10">
      <c r="A47" s="440"/>
    </row>
    <row r="48" spans="1:10">
      <c r="A48" s="440"/>
    </row>
    <row r="49" spans="1:1">
      <c r="A49" s="440"/>
    </row>
    <row r="50" spans="1:1">
      <c r="A50" s="440"/>
    </row>
    <row r="51" spans="1:1">
      <c r="A51" s="440"/>
    </row>
    <row r="52" spans="1:1">
      <c r="A52" s="440"/>
    </row>
    <row r="53" spans="1:1">
      <c r="A53" s="440"/>
    </row>
    <row r="54" spans="1:1">
      <c r="A54" s="440"/>
    </row>
    <row r="55" spans="1:1">
      <c r="A55" s="440"/>
    </row>
    <row r="56" spans="1:1">
      <c r="A56" s="440"/>
    </row>
    <row r="57" spans="1:1">
      <c r="A57" s="440"/>
    </row>
    <row r="58" spans="1:1">
      <c r="A58" s="440"/>
    </row>
    <row r="59" spans="1:1">
      <c r="A59" s="440"/>
    </row>
    <row r="60" spans="1:1">
      <c r="A60" s="440"/>
    </row>
    <row r="61" spans="1:1">
      <c r="A61" s="440"/>
    </row>
    <row r="62" spans="1:1">
      <c r="A62" s="440"/>
    </row>
    <row r="63" spans="1:1">
      <c r="A63" s="440"/>
    </row>
    <row r="64" spans="1:1">
      <c r="A64" s="440"/>
    </row>
    <row r="65" spans="1:1">
      <c r="A65" s="440"/>
    </row>
    <row r="66" spans="1:1">
      <c r="A66" s="440"/>
    </row>
    <row r="67" spans="1:1">
      <c r="A67" s="440"/>
    </row>
    <row r="68" spans="1:1">
      <c r="A68" s="440"/>
    </row>
    <row r="69" spans="1:1">
      <c r="A69" s="440"/>
    </row>
    <row r="70" spans="1:1">
      <c r="A70" s="440"/>
    </row>
    <row r="71" spans="1:1">
      <c r="A71" s="440"/>
    </row>
    <row r="72" spans="1:1">
      <c r="A72" s="440"/>
    </row>
    <row r="73" spans="1:1">
      <c r="A73" s="440"/>
    </row>
    <row r="74" spans="1:1">
      <c r="A74" s="440"/>
    </row>
    <row r="75" spans="1:1">
      <c r="A75" s="440"/>
    </row>
    <row r="76" spans="1:1">
      <c r="A76" s="440"/>
    </row>
    <row r="77" spans="1:1">
      <c r="A77" s="440"/>
    </row>
    <row r="78" spans="1:1">
      <c r="A78" s="440"/>
    </row>
    <row r="79" spans="1:1">
      <c r="A79" s="440"/>
    </row>
    <row r="80" spans="1:1">
      <c r="A80" s="440"/>
    </row>
    <row r="81" spans="1:1">
      <c r="A81" s="440"/>
    </row>
    <row r="82" spans="1:1">
      <c r="A82" s="440"/>
    </row>
    <row r="83" spans="1:1">
      <c r="A83" s="440"/>
    </row>
    <row r="84" spans="1:1">
      <c r="A84" s="440"/>
    </row>
    <row r="85" spans="1:1">
      <c r="A85" s="440"/>
    </row>
    <row r="86" spans="1:1">
      <c r="A86" s="440"/>
    </row>
    <row r="87" spans="1:1">
      <c r="A87" s="440"/>
    </row>
    <row r="88" spans="1:1">
      <c r="A88" s="440"/>
    </row>
    <row r="89" spans="1:1">
      <c r="A89" s="440"/>
    </row>
    <row r="90" spans="1:1">
      <c r="A90" s="440"/>
    </row>
    <row r="91" spans="1:1">
      <c r="A91" s="440"/>
    </row>
    <row r="92" spans="1:1">
      <c r="A92" s="440"/>
    </row>
    <row r="93" spans="1:1">
      <c r="A93" s="440"/>
    </row>
    <row r="94" spans="1:1">
      <c r="A94" s="440"/>
    </row>
    <row r="95" spans="1:1">
      <c r="A95" s="440"/>
    </row>
    <row r="96" spans="1:1">
      <c r="A96" s="440"/>
    </row>
    <row r="97" spans="1:1">
      <c r="A97" s="440"/>
    </row>
    <row r="98" spans="1:1">
      <c r="A98" s="440"/>
    </row>
    <row r="99" spans="1:1">
      <c r="A99" s="440"/>
    </row>
    <row r="100" spans="1:1">
      <c r="A100" s="440"/>
    </row>
    <row r="101" spans="1:1">
      <c r="A101" s="440"/>
    </row>
    <row r="102" spans="1:1">
      <c r="A102" s="440"/>
    </row>
    <row r="103" spans="1:1">
      <c r="A103" s="440"/>
    </row>
    <row r="104" spans="1:1">
      <c r="A104" s="440"/>
    </row>
    <row r="105" spans="1:1">
      <c r="A105" s="440"/>
    </row>
    <row r="106" spans="1:1">
      <c r="A106" s="440"/>
    </row>
    <row r="107" spans="1:1">
      <c r="A107" s="440"/>
    </row>
    <row r="108" spans="1:1">
      <c r="A108" s="440"/>
    </row>
    <row r="109" spans="1:1">
      <c r="A109" s="440"/>
    </row>
    <row r="110" spans="1:1">
      <c r="A110" s="440"/>
    </row>
    <row r="111" spans="1:1">
      <c r="A111" s="440"/>
    </row>
    <row r="112" spans="1:1">
      <c r="A112" s="440"/>
    </row>
    <row r="113" spans="1:1">
      <c r="A113" s="440"/>
    </row>
    <row r="114" spans="1:1">
      <c r="A114" s="440"/>
    </row>
    <row r="115" spans="1:1">
      <c r="A115" s="440"/>
    </row>
    <row r="116" spans="1:1">
      <c r="A116" s="440"/>
    </row>
    <row r="117" spans="1:1">
      <c r="A117" s="440"/>
    </row>
    <row r="118" spans="1:1">
      <c r="A118" s="440"/>
    </row>
    <row r="119" spans="1:1">
      <c r="A119" s="440"/>
    </row>
    <row r="120" spans="1:1">
      <c r="A120" s="440"/>
    </row>
    <row r="121" spans="1:1">
      <c r="A121" s="440"/>
    </row>
    <row r="122" spans="1:1">
      <c r="A122" s="440"/>
    </row>
    <row r="123" spans="1:1">
      <c r="A123" s="440"/>
    </row>
    <row r="124" spans="1:1">
      <c r="A124" s="440"/>
    </row>
    <row r="125" spans="1:1">
      <c r="A125" s="440"/>
    </row>
    <row r="126" spans="1:1">
      <c r="A126" s="440"/>
    </row>
    <row r="127" spans="1:1">
      <c r="A127" s="440"/>
    </row>
    <row r="128" spans="1:1">
      <c r="A128" s="440"/>
    </row>
    <row r="129" spans="1:1">
      <c r="A129" s="440"/>
    </row>
    <row r="130" spans="1:1">
      <c r="A130" s="440"/>
    </row>
    <row r="131" spans="1:1">
      <c r="A131" s="440"/>
    </row>
    <row r="132" spans="1:1">
      <c r="A132" s="440"/>
    </row>
    <row r="133" spans="1:1">
      <c r="A133" s="440"/>
    </row>
    <row r="134" spans="1:1">
      <c r="A134" s="440"/>
    </row>
    <row r="135" spans="1:1">
      <c r="A135" s="440"/>
    </row>
    <row r="136" spans="1:1">
      <c r="A136" s="440"/>
    </row>
    <row r="137" spans="1:1">
      <c r="A137" s="440"/>
    </row>
    <row r="138" spans="1:1">
      <c r="A138" s="440"/>
    </row>
    <row r="139" spans="1:1">
      <c r="A139" s="440"/>
    </row>
    <row r="140" spans="1:1">
      <c r="A140" s="440"/>
    </row>
    <row r="141" spans="1:1">
      <c r="A141" s="440"/>
    </row>
    <row r="142" spans="1:1">
      <c r="A142" s="440"/>
    </row>
    <row r="143" spans="1:1">
      <c r="A143" s="440"/>
    </row>
    <row r="144" spans="1:1">
      <c r="A144" s="440"/>
    </row>
    <row r="145" spans="1:1">
      <c r="A145" s="440"/>
    </row>
    <row r="146" spans="1:1">
      <c r="A146" s="440"/>
    </row>
    <row r="147" spans="1:1">
      <c r="A147" s="440"/>
    </row>
    <row r="148" spans="1:1">
      <c r="A148" s="440"/>
    </row>
    <row r="149" spans="1:1">
      <c r="A149" s="440"/>
    </row>
    <row r="150" spans="1:1">
      <c r="A150" s="440"/>
    </row>
    <row r="151" spans="1:1">
      <c r="A151" s="440"/>
    </row>
    <row r="152" spans="1:1">
      <c r="A152" s="440"/>
    </row>
    <row r="153" spans="1:1">
      <c r="A153" s="440"/>
    </row>
    <row r="154" spans="1:1">
      <c r="A154" s="440"/>
    </row>
    <row r="155" spans="1:1">
      <c r="A155" s="440"/>
    </row>
    <row r="156" spans="1:1">
      <c r="A156" s="440"/>
    </row>
    <row r="157" spans="1:1">
      <c r="A157" s="440"/>
    </row>
    <row r="158" spans="1:1">
      <c r="A158" s="440"/>
    </row>
    <row r="159" spans="1:1">
      <c r="A159" s="440"/>
    </row>
    <row r="160" spans="1:1">
      <c r="A160" s="440"/>
    </row>
    <row r="161" spans="1:1">
      <c r="A161" s="440"/>
    </row>
    <row r="162" spans="1:1">
      <c r="A162" s="440"/>
    </row>
    <row r="163" spans="1:1">
      <c r="A163" s="440"/>
    </row>
    <row r="164" spans="1:1">
      <c r="A164" s="440"/>
    </row>
    <row r="165" spans="1:1">
      <c r="A165" s="440"/>
    </row>
    <row r="166" spans="1:1">
      <c r="A166" s="440"/>
    </row>
    <row r="167" spans="1:1">
      <c r="A167" s="440"/>
    </row>
    <row r="168" spans="1:1">
      <c r="A168" s="440"/>
    </row>
    <row r="169" spans="1:1">
      <c r="A169" s="440"/>
    </row>
    <row r="170" spans="1:1">
      <c r="A170" s="440"/>
    </row>
    <row r="171" spans="1:1">
      <c r="A171" s="440"/>
    </row>
    <row r="172" spans="1:1">
      <c r="A172" s="440"/>
    </row>
    <row r="173" spans="1:1">
      <c r="A173" s="440"/>
    </row>
    <row r="174" spans="1:1">
      <c r="A174" s="440"/>
    </row>
    <row r="175" spans="1:1">
      <c r="A175" s="440"/>
    </row>
    <row r="176" spans="1:1">
      <c r="A176" s="440"/>
    </row>
    <row r="177" spans="1:1">
      <c r="A177" s="440"/>
    </row>
    <row r="178" spans="1:1">
      <c r="A178" s="440"/>
    </row>
    <row r="179" spans="1:1">
      <c r="A179" s="440"/>
    </row>
    <row r="180" spans="1:1">
      <c r="A180" s="440"/>
    </row>
    <row r="181" spans="1:1">
      <c r="A181" s="440"/>
    </row>
    <row r="182" spans="1:1">
      <c r="A182" s="440"/>
    </row>
    <row r="183" spans="1:1">
      <c r="A183" s="440"/>
    </row>
    <row r="184" spans="1:1">
      <c r="A184" s="440"/>
    </row>
    <row r="185" spans="1:1">
      <c r="A185" s="440"/>
    </row>
    <row r="186" spans="1:1">
      <c r="A186" s="440"/>
    </row>
    <row r="187" spans="1:1">
      <c r="A187" s="440"/>
    </row>
    <row r="188" spans="1:1">
      <c r="A188" s="440"/>
    </row>
    <row r="189" spans="1:1">
      <c r="A189" s="440"/>
    </row>
    <row r="190" spans="1:1">
      <c r="A190" s="440"/>
    </row>
    <row r="191" spans="1:1">
      <c r="A191" s="440"/>
    </row>
    <row r="192" spans="1:1">
      <c r="A192" s="440"/>
    </row>
    <row r="193" spans="1:1">
      <c r="A193" s="440"/>
    </row>
    <row r="194" spans="1:1">
      <c r="A194" s="440"/>
    </row>
    <row r="195" spans="1:1">
      <c r="A195" s="440"/>
    </row>
    <row r="196" spans="1:1">
      <c r="A196" s="440"/>
    </row>
    <row r="197" spans="1:1">
      <c r="A197" s="440"/>
    </row>
    <row r="198" spans="1:1">
      <c r="A198" s="440"/>
    </row>
    <row r="199" spans="1:1">
      <c r="A199" s="440"/>
    </row>
    <row r="200" spans="1:1">
      <c r="A200" s="440"/>
    </row>
    <row r="201" spans="1:1">
      <c r="A201" s="440"/>
    </row>
    <row r="202" spans="1:1">
      <c r="A202" s="440"/>
    </row>
    <row r="203" spans="1:1">
      <c r="A203" s="440"/>
    </row>
    <row r="204" spans="1:1">
      <c r="A204" s="440"/>
    </row>
    <row r="205" spans="1:1">
      <c r="A205" s="440"/>
    </row>
    <row r="206" spans="1:1">
      <c r="A206" s="440"/>
    </row>
    <row r="207" spans="1:1">
      <c r="A207" s="440"/>
    </row>
    <row r="208" spans="1:1">
      <c r="A208" s="440"/>
    </row>
  </sheetData>
  <mergeCells count="12">
    <mergeCell ref="C34:F34"/>
    <mergeCell ref="H34:J34"/>
    <mergeCell ref="C35:F35"/>
    <mergeCell ref="H35:J35"/>
    <mergeCell ref="A2:H2"/>
    <mergeCell ref="A4:A5"/>
    <mergeCell ref="B4:B5"/>
    <mergeCell ref="C4:C5"/>
    <mergeCell ref="D4:D5"/>
    <mergeCell ref="E4:E5"/>
    <mergeCell ref="F4:F5"/>
    <mergeCell ref="G4:J4"/>
  </mergeCells>
  <pageMargins left="0.98402777777777795" right="0.59027777777777801" top="0.59027777777777801" bottom="0.59027777777777801" header="0.511811023622047" footer="0.511811023622047"/>
  <pageSetup paperSize="9" scale="61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J184"/>
  <sheetViews>
    <sheetView zoomScale="54" zoomScaleNormal="54" workbookViewId="0">
      <selection activeCell="P11" sqref="P11"/>
    </sheetView>
  </sheetViews>
  <sheetFormatPr defaultColWidth="9.140625" defaultRowHeight="20.25"/>
  <cols>
    <col min="1" max="1" width="76.140625" style="31" customWidth="1"/>
    <col min="2" max="2" width="13" style="55" customWidth="1"/>
    <col min="3" max="5" width="19.42578125" style="55" customWidth="1"/>
    <col min="6" max="6" width="17.42578125" style="31" customWidth="1"/>
    <col min="7" max="10" width="19.42578125" style="31" customWidth="1"/>
    <col min="11" max="11" width="9.5703125" style="31" customWidth="1"/>
    <col min="12" max="12" width="9.85546875" style="31" customWidth="1"/>
    <col min="13" max="1024" width="9.140625" style="31"/>
  </cols>
  <sheetData>
    <row r="1" spans="1:11" ht="30.75" customHeight="1">
      <c r="J1" s="90" t="s">
        <v>396</v>
      </c>
    </row>
    <row r="2" spans="1:11" ht="39" customHeight="1">
      <c r="A2" s="213" t="s">
        <v>397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1" ht="35.25" customHeight="1">
      <c r="A3" s="216" t="s">
        <v>398</v>
      </c>
      <c r="B3" s="216"/>
      <c r="C3" s="216"/>
      <c r="D3" s="216"/>
      <c r="E3" s="216"/>
      <c r="F3" s="216"/>
      <c r="G3" s="216"/>
      <c r="H3" s="216"/>
      <c r="I3" s="216"/>
      <c r="J3" s="216"/>
    </row>
    <row r="4" spans="1:11" ht="43.5" customHeight="1">
      <c r="A4" s="197" t="s">
        <v>52</v>
      </c>
      <c r="B4" s="199" t="s">
        <v>53</v>
      </c>
      <c r="C4" s="209" t="s">
        <v>163</v>
      </c>
      <c r="D4" s="209" t="s">
        <v>164</v>
      </c>
      <c r="E4" s="210" t="s">
        <v>56</v>
      </c>
      <c r="F4" s="209" t="s">
        <v>165</v>
      </c>
      <c r="G4" s="199" t="s">
        <v>166</v>
      </c>
      <c r="H4" s="199"/>
      <c r="I4" s="199"/>
      <c r="J4" s="199"/>
    </row>
    <row r="5" spans="1:11" ht="86.25" customHeight="1">
      <c r="A5" s="197"/>
      <c r="B5" s="199"/>
      <c r="C5" s="209"/>
      <c r="D5" s="209"/>
      <c r="E5" s="210"/>
      <c r="F5" s="209"/>
      <c r="G5" s="19" t="s">
        <v>168</v>
      </c>
      <c r="H5" s="19" t="s">
        <v>169</v>
      </c>
      <c r="I5" s="19" t="s">
        <v>170</v>
      </c>
      <c r="J5" s="19" t="s">
        <v>171</v>
      </c>
    </row>
    <row r="6" spans="1:11" ht="51.75" customHeight="1">
      <c r="A6" s="34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  <c r="I6" s="36">
        <v>9</v>
      </c>
      <c r="J6" s="36">
        <v>10</v>
      </c>
    </row>
    <row r="7" spans="1:11" s="89" customFormat="1" ht="56.25" customHeight="1">
      <c r="A7" s="91" t="s">
        <v>399</v>
      </c>
      <c r="B7" s="92">
        <v>4000</v>
      </c>
      <c r="C7" s="7">
        <f>SUM(C8:C13)</f>
        <v>92</v>
      </c>
      <c r="D7" s="7">
        <v>100</v>
      </c>
      <c r="E7" s="7">
        <f>SUM(E8:E13)</f>
        <v>7</v>
      </c>
      <c r="F7" s="7">
        <f>SUM(G7:J7)</f>
        <v>30</v>
      </c>
      <c r="G7" s="11">
        <f>SUM(G8:G13)</f>
        <v>0</v>
      </c>
      <c r="H7" s="11">
        <f>SUM(H8:H13)</f>
        <v>10</v>
      </c>
      <c r="I7" s="11">
        <f>SUM(I8:I13)</f>
        <v>20</v>
      </c>
      <c r="J7" s="11">
        <f>SUM(J8:J13)</f>
        <v>0</v>
      </c>
    </row>
    <row r="8" spans="1:11" ht="49.5" customHeight="1">
      <c r="A8" s="93" t="s">
        <v>400</v>
      </c>
      <c r="B8" s="94" t="s">
        <v>401</v>
      </c>
      <c r="C8" s="23"/>
      <c r="D8" s="23"/>
      <c r="E8" s="23"/>
      <c r="F8" s="23">
        <f>SUM(G8:J8)</f>
        <v>0</v>
      </c>
      <c r="G8" s="23"/>
      <c r="H8" s="23"/>
      <c r="I8" s="23"/>
      <c r="J8" s="23"/>
    </row>
    <row r="9" spans="1:11" ht="57" customHeight="1">
      <c r="A9" s="93" t="s">
        <v>402</v>
      </c>
      <c r="B9" s="94">
        <v>4020</v>
      </c>
      <c r="C9" s="23">
        <v>30</v>
      </c>
      <c r="D9" s="23">
        <v>80</v>
      </c>
      <c r="E9" s="23">
        <v>0</v>
      </c>
      <c r="F9" s="23">
        <f>SUM(G9:J9)</f>
        <v>20</v>
      </c>
      <c r="G9" s="23">
        <v>0</v>
      </c>
      <c r="H9" s="10">
        <v>0</v>
      </c>
      <c r="I9" s="23">
        <v>20</v>
      </c>
      <c r="J9" s="23">
        <v>0</v>
      </c>
    </row>
    <row r="10" spans="1:11" ht="63" customHeight="1">
      <c r="A10" s="93" t="s">
        <v>356</v>
      </c>
      <c r="B10" s="94">
        <v>4030</v>
      </c>
      <c r="C10" s="23">
        <v>58</v>
      </c>
      <c r="D10" s="23">
        <v>20</v>
      </c>
      <c r="E10" s="23">
        <v>4</v>
      </c>
      <c r="F10" s="23">
        <f>SUM(G10:J10)</f>
        <v>10</v>
      </c>
      <c r="G10" s="23">
        <v>0</v>
      </c>
      <c r="H10" s="23">
        <v>10</v>
      </c>
      <c r="I10" s="23">
        <v>0</v>
      </c>
      <c r="J10" s="23">
        <v>0</v>
      </c>
    </row>
    <row r="11" spans="1:11" ht="57" customHeight="1">
      <c r="A11" s="93" t="s">
        <v>403</v>
      </c>
      <c r="B11" s="94">
        <v>4040</v>
      </c>
      <c r="C11" s="23">
        <v>4</v>
      </c>
      <c r="D11" s="23"/>
      <c r="E11" s="23">
        <v>3</v>
      </c>
      <c r="F11" s="23">
        <f>SUM(G11:J11)</f>
        <v>0</v>
      </c>
      <c r="G11" s="23"/>
      <c r="H11" s="23"/>
      <c r="I11" s="23"/>
      <c r="J11" s="23"/>
    </row>
    <row r="12" spans="1:11" ht="57" customHeight="1">
      <c r="A12" s="93" t="s">
        <v>404</v>
      </c>
      <c r="B12" s="94">
        <v>4050</v>
      </c>
      <c r="C12" s="23"/>
      <c r="D12" s="23"/>
      <c r="E12" s="23"/>
      <c r="F12" s="23"/>
      <c r="G12" s="23"/>
      <c r="H12" s="23"/>
      <c r="I12" s="23"/>
      <c r="J12" s="23"/>
    </row>
    <row r="13" spans="1:11" ht="57" customHeight="1">
      <c r="A13" s="93" t="s">
        <v>405</v>
      </c>
      <c r="B13" s="94">
        <v>4060</v>
      </c>
      <c r="C13" s="23"/>
      <c r="D13" s="23"/>
      <c r="E13" s="23"/>
      <c r="F13" s="23">
        <f>SUM(G13:J13)</f>
        <v>0</v>
      </c>
      <c r="G13" s="23"/>
      <c r="H13" s="23"/>
      <c r="I13" s="23"/>
      <c r="J13" s="23"/>
    </row>
    <row r="14" spans="1:11" ht="19.5" customHeight="1">
      <c r="A14" s="95"/>
      <c r="B14" s="95"/>
      <c r="C14" s="95"/>
      <c r="D14" s="95"/>
      <c r="E14" s="95"/>
      <c r="F14" s="96"/>
      <c r="G14" s="96"/>
      <c r="H14" s="96"/>
      <c r="I14" s="96"/>
      <c r="J14" s="96"/>
    </row>
    <row r="15" spans="1:11" ht="19.5" customHeight="1">
      <c r="A15" s="95"/>
      <c r="B15" s="95"/>
      <c r="C15" s="95"/>
      <c r="D15" s="95"/>
      <c r="E15" s="95"/>
      <c r="F15" s="96"/>
      <c r="G15" s="96"/>
      <c r="H15" s="96"/>
      <c r="I15" s="96"/>
      <c r="J15" s="96"/>
    </row>
    <row r="16" spans="1:11" s="58" customFormat="1" ht="19.5" customHeight="1">
      <c r="A16" s="97"/>
      <c r="B16" s="98"/>
      <c r="C16" s="95"/>
      <c r="D16" s="95"/>
      <c r="E16" s="95"/>
      <c r="F16" s="95"/>
      <c r="G16" s="95"/>
      <c r="H16" s="95"/>
      <c r="I16" s="95"/>
      <c r="J16" s="95"/>
      <c r="K16" s="31"/>
    </row>
    <row r="17" spans="1:10" ht="39" customHeight="1">
      <c r="A17" s="99" t="s">
        <v>155</v>
      </c>
      <c r="B17" s="100"/>
      <c r="C17" s="214" t="s">
        <v>156</v>
      </c>
      <c r="D17" s="214"/>
      <c r="E17" s="214"/>
      <c r="F17" s="214"/>
      <c r="G17" s="101"/>
      <c r="H17" s="203" t="s">
        <v>47</v>
      </c>
      <c r="I17" s="203"/>
      <c r="J17" s="203"/>
    </row>
    <row r="18" spans="1:10" s="58" customFormat="1" ht="46.5" customHeight="1">
      <c r="A18" s="76" t="s">
        <v>157</v>
      </c>
      <c r="B18" s="95"/>
      <c r="C18" s="215" t="s">
        <v>158</v>
      </c>
      <c r="D18" s="215"/>
      <c r="E18" s="215"/>
      <c r="F18" s="215"/>
      <c r="G18" s="102"/>
      <c r="H18" s="205" t="s">
        <v>159</v>
      </c>
      <c r="I18" s="205"/>
      <c r="J18" s="205"/>
    </row>
    <row r="19" spans="1:10">
      <c r="A19" s="103"/>
    </row>
    <row r="20" spans="1:10">
      <c r="A20" s="103"/>
    </row>
    <row r="21" spans="1:10">
      <c r="A21" s="103"/>
    </row>
    <row r="22" spans="1:10">
      <c r="A22" s="103"/>
    </row>
    <row r="23" spans="1:10">
      <c r="A23" s="103"/>
    </row>
    <row r="24" spans="1:10">
      <c r="A24" s="103"/>
    </row>
    <row r="25" spans="1:10">
      <c r="A25" s="103"/>
    </row>
    <row r="26" spans="1:10">
      <c r="A26" s="103"/>
    </row>
    <row r="27" spans="1:10">
      <c r="A27" s="103"/>
    </row>
    <row r="28" spans="1:10">
      <c r="A28" s="103"/>
    </row>
    <row r="29" spans="1:10">
      <c r="A29" s="103"/>
    </row>
    <row r="30" spans="1:10">
      <c r="A30" s="103"/>
    </row>
    <row r="31" spans="1:10">
      <c r="A31" s="103"/>
    </row>
    <row r="32" spans="1:10">
      <c r="A32" s="103"/>
    </row>
    <row r="33" spans="1:1">
      <c r="A33" s="103"/>
    </row>
    <row r="34" spans="1:1">
      <c r="A34" s="103"/>
    </row>
    <row r="35" spans="1:1">
      <c r="A35" s="103"/>
    </row>
    <row r="36" spans="1:1">
      <c r="A36" s="103"/>
    </row>
    <row r="37" spans="1:1">
      <c r="A37" s="103"/>
    </row>
    <row r="38" spans="1:1">
      <c r="A38" s="103"/>
    </row>
    <row r="39" spans="1:1">
      <c r="A39" s="103"/>
    </row>
    <row r="40" spans="1:1">
      <c r="A40" s="103"/>
    </row>
    <row r="41" spans="1:1">
      <c r="A41" s="103"/>
    </row>
    <row r="42" spans="1:1">
      <c r="A42" s="103"/>
    </row>
    <row r="43" spans="1:1">
      <c r="A43" s="103"/>
    </row>
    <row r="44" spans="1:1">
      <c r="A44" s="103"/>
    </row>
    <row r="45" spans="1:1">
      <c r="A45" s="103"/>
    </row>
    <row r="46" spans="1:1">
      <c r="A46" s="103"/>
    </row>
    <row r="47" spans="1:1">
      <c r="A47" s="103"/>
    </row>
    <row r="48" spans="1:1">
      <c r="A48" s="103"/>
    </row>
    <row r="49" spans="1:1">
      <c r="A49" s="103"/>
    </row>
    <row r="50" spans="1:1">
      <c r="A50" s="103"/>
    </row>
    <row r="51" spans="1:1">
      <c r="A51" s="103"/>
    </row>
    <row r="52" spans="1:1">
      <c r="A52" s="103"/>
    </row>
    <row r="53" spans="1:1">
      <c r="A53" s="103"/>
    </row>
    <row r="54" spans="1:1">
      <c r="A54" s="103"/>
    </row>
    <row r="55" spans="1:1">
      <c r="A55" s="103"/>
    </row>
    <row r="56" spans="1:1">
      <c r="A56" s="103"/>
    </row>
    <row r="57" spans="1:1">
      <c r="A57" s="103"/>
    </row>
    <row r="58" spans="1:1">
      <c r="A58" s="103"/>
    </row>
    <row r="59" spans="1:1">
      <c r="A59" s="103"/>
    </row>
    <row r="60" spans="1:1">
      <c r="A60" s="103"/>
    </row>
    <row r="61" spans="1:1">
      <c r="A61" s="103"/>
    </row>
    <row r="62" spans="1:1">
      <c r="A62" s="103"/>
    </row>
    <row r="63" spans="1:1">
      <c r="A63" s="103"/>
    </row>
    <row r="64" spans="1:1">
      <c r="A64" s="103"/>
    </row>
    <row r="65" spans="1:1">
      <c r="A65" s="103"/>
    </row>
    <row r="66" spans="1:1">
      <c r="A66" s="103"/>
    </row>
    <row r="67" spans="1:1">
      <c r="A67" s="103"/>
    </row>
    <row r="68" spans="1:1">
      <c r="A68" s="103"/>
    </row>
    <row r="69" spans="1:1">
      <c r="A69" s="103"/>
    </row>
    <row r="70" spans="1:1">
      <c r="A70" s="103"/>
    </row>
    <row r="71" spans="1:1">
      <c r="A71" s="103"/>
    </row>
    <row r="72" spans="1:1">
      <c r="A72" s="103"/>
    </row>
    <row r="73" spans="1:1">
      <c r="A73" s="103"/>
    </row>
    <row r="74" spans="1:1">
      <c r="A74" s="103"/>
    </row>
    <row r="75" spans="1:1">
      <c r="A75" s="103"/>
    </row>
    <row r="76" spans="1:1">
      <c r="A76" s="103"/>
    </row>
    <row r="77" spans="1:1">
      <c r="A77" s="103"/>
    </row>
    <row r="78" spans="1:1">
      <c r="A78" s="103"/>
    </row>
    <row r="79" spans="1:1">
      <c r="A79" s="103"/>
    </row>
    <row r="80" spans="1:1">
      <c r="A80" s="103"/>
    </row>
    <row r="81" spans="1:1">
      <c r="A81" s="103"/>
    </row>
    <row r="82" spans="1:1">
      <c r="A82" s="103"/>
    </row>
    <row r="83" spans="1:1">
      <c r="A83" s="103"/>
    </row>
    <row r="84" spans="1:1">
      <c r="A84" s="103"/>
    </row>
    <row r="85" spans="1:1">
      <c r="A85" s="103"/>
    </row>
    <row r="86" spans="1:1">
      <c r="A86" s="103"/>
    </row>
    <row r="87" spans="1:1">
      <c r="A87" s="103"/>
    </row>
    <row r="88" spans="1:1">
      <c r="A88" s="103"/>
    </row>
    <row r="89" spans="1:1">
      <c r="A89" s="103"/>
    </row>
    <row r="90" spans="1:1">
      <c r="A90" s="103"/>
    </row>
    <row r="91" spans="1:1">
      <c r="A91" s="103"/>
    </row>
    <row r="92" spans="1:1">
      <c r="A92" s="103"/>
    </row>
    <row r="93" spans="1:1">
      <c r="A93" s="103"/>
    </row>
    <row r="94" spans="1:1">
      <c r="A94" s="103"/>
    </row>
    <row r="95" spans="1:1">
      <c r="A95" s="103"/>
    </row>
    <row r="96" spans="1:1">
      <c r="A96" s="103"/>
    </row>
    <row r="97" spans="1:1">
      <c r="A97" s="103"/>
    </row>
    <row r="98" spans="1:1">
      <c r="A98" s="103"/>
    </row>
    <row r="99" spans="1:1">
      <c r="A99" s="103"/>
    </row>
    <row r="100" spans="1:1">
      <c r="A100" s="103"/>
    </row>
    <row r="101" spans="1:1">
      <c r="A101" s="103"/>
    </row>
    <row r="102" spans="1:1">
      <c r="A102" s="103"/>
    </row>
    <row r="103" spans="1:1">
      <c r="A103" s="103"/>
    </row>
    <row r="104" spans="1:1">
      <c r="A104" s="103"/>
    </row>
    <row r="105" spans="1:1">
      <c r="A105" s="103"/>
    </row>
    <row r="106" spans="1:1">
      <c r="A106" s="103"/>
    </row>
    <row r="107" spans="1:1">
      <c r="A107" s="103"/>
    </row>
    <row r="108" spans="1:1">
      <c r="A108" s="103"/>
    </row>
    <row r="109" spans="1:1">
      <c r="A109" s="103"/>
    </row>
    <row r="110" spans="1:1">
      <c r="A110" s="103"/>
    </row>
    <row r="111" spans="1:1">
      <c r="A111" s="103"/>
    </row>
    <row r="112" spans="1:1">
      <c r="A112" s="103"/>
    </row>
    <row r="113" spans="1:1">
      <c r="A113" s="103"/>
    </row>
    <row r="114" spans="1:1">
      <c r="A114" s="103"/>
    </row>
    <row r="115" spans="1:1">
      <c r="A115" s="103"/>
    </row>
    <row r="116" spans="1:1">
      <c r="A116" s="103"/>
    </row>
    <row r="117" spans="1:1">
      <c r="A117" s="103"/>
    </row>
    <row r="118" spans="1:1">
      <c r="A118" s="103"/>
    </row>
    <row r="119" spans="1:1">
      <c r="A119" s="103"/>
    </row>
    <row r="120" spans="1:1">
      <c r="A120" s="103"/>
    </row>
    <row r="121" spans="1:1">
      <c r="A121" s="103"/>
    </row>
    <row r="122" spans="1:1">
      <c r="A122" s="103"/>
    </row>
    <row r="123" spans="1:1">
      <c r="A123" s="103"/>
    </row>
    <row r="124" spans="1:1">
      <c r="A124" s="103"/>
    </row>
    <row r="125" spans="1:1">
      <c r="A125" s="103"/>
    </row>
    <row r="126" spans="1:1">
      <c r="A126" s="103"/>
    </row>
    <row r="127" spans="1:1">
      <c r="A127" s="103"/>
    </row>
    <row r="128" spans="1:1">
      <c r="A128" s="103"/>
    </row>
    <row r="129" spans="1:1">
      <c r="A129" s="103"/>
    </row>
    <row r="130" spans="1:1">
      <c r="A130" s="103"/>
    </row>
    <row r="131" spans="1:1">
      <c r="A131" s="103"/>
    </row>
    <row r="132" spans="1:1">
      <c r="A132" s="103"/>
    </row>
    <row r="133" spans="1:1">
      <c r="A133" s="103"/>
    </row>
    <row r="134" spans="1:1">
      <c r="A134" s="103"/>
    </row>
    <row r="135" spans="1:1">
      <c r="A135" s="103"/>
    </row>
    <row r="136" spans="1:1">
      <c r="A136" s="103"/>
    </row>
    <row r="137" spans="1:1">
      <c r="A137" s="103"/>
    </row>
    <row r="138" spans="1:1">
      <c r="A138" s="103"/>
    </row>
    <row r="139" spans="1:1">
      <c r="A139" s="103"/>
    </row>
    <row r="140" spans="1:1">
      <c r="A140" s="103"/>
    </row>
    <row r="141" spans="1:1">
      <c r="A141" s="103"/>
    </row>
    <row r="142" spans="1:1">
      <c r="A142" s="103"/>
    </row>
    <row r="143" spans="1:1">
      <c r="A143" s="103"/>
    </row>
    <row r="144" spans="1:1">
      <c r="A144" s="103"/>
    </row>
    <row r="145" spans="1:1">
      <c r="A145" s="103"/>
    </row>
    <row r="146" spans="1:1">
      <c r="A146" s="103"/>
    </row>
    <row r="147" spans="1:1">
      <c r="A147" s="103"/>
    </row>
    <row r="148" spans="1:1">
      <c r="A148" s="103"/>
    </row>
    <row r="149" spans="1:1">
      <c r="A149" s="103"/>
    </row>
    <row r="150" spans="1:1">
      <c r="A150" s="103"/>
    </row>
    <row r="151" spans="1:1">
      <c r="A151" s="103"/>
    </row>
    <row r="152" spans="1:1">
      <c r="A152" s="103"/>
    </row>
    <row r="153" spans="1:1">
      <c r="A153" s="103"/>
    </row>
    <row r="154" spans="1:1">
      <c r="A154" s="103"/>
    </row>
    <row r="155" spans="1:1">
      <c r="A155" s="103"/>
    </row>
    <row r="156" spans="1:1">
      <c r="A156" s="103"/>
    </row>
    <row r="157" spans="1:1">
      <c r="A157" s="103"/>
    </row>
    <row r="158" spans="1:1">
      <c r="A158" s="103"/>
    </row>
    <row r="159" spans="1:1">
      <c r="A159" s="103"/>
    </row>
    <row r="160" spans="1:1">
      <c r="A160" s="103"/>
    </row>
    <row r="161" spans="1:1">
      <c r="A161" s="103"/>
    </row>
    <row r="162" spans="1:1">
      <c r="A162" s="103"/>
    </row>
    <row r="163" spans="1:1">
      <c r="A163" s="103"/>
    </row>
    <row r="164" spans="1:1">
      <c r="A164" s="103"/>
    </row>
    <row r="165" spans="1:1">
      <c r="A165" s="103"/>
    </row>
    <row r="166" spans="1:1">
      <c r="A166" s="103"/>
    </row>
    <row r="167" spans="1:1">
      <c r="A167" s="103"/>
    </row>
    <row r="168" spans="1:1">
      <c r="A168" s="103"/>
    </row>
    <row r="169" spans="1:1">
      <c r="A169" s="103"/>
    </row>
    <row r="170" spans="1:1">
      <c r="A170" s="103"/>
    </row>
    <row r="171" spans="1:1">
      <c r="A171" s="103"/>
    </row>
    <row r="172" spans="1:1">
      <c r="A172" s="103"/>
    </row>
    <row r="173" spans="1:1">
      <c r="A173" s="103"/>
    </row>
    <row r="174" spans="1:1">
      <c r="A174" s="103"/>
    </row>
    <row r="175" spans="1:1">
      <c r="A175" s="103"/>
    </row>
    <row r="176" spans="1:1">
      <c r="A176" s="103"/>
    </row>
    <row r="177" spans="1:1">
      <c r="A177" s="103"/>
    </row>
    <row r="178" spans="1:1">
      <c r="A178" s="103"/>
    </row>
    <row r="179" spans="1:1">
      <c r="A179" s="103"/>
    </row>
    <row r="180" spans="1:1">
      <c r="A180" s="103"/>
    </row>
    <row r="181" spans="1:1">
      <c r="A181" s="103"/>
    </row>
    <row r="182" spans="1:1">
      <c r="A182" s="103"/>
    </row>
    <row r="183" spans="1:1">
      <c r="A183" s="103"/>
    </row>
    <row r="184" spans="1:1">
      <c r="A184" s="103"/>
    </row>
  </sheetData>
  <mergeCells count="13">
    <mergeCell ref="C17:F17"/>
    <mergeCell ref="H17:J17"/>
    <mergeCell ref="C18:F18"/>
    <mergeCell ref="H18:J18"/>
    <mergeCell ref="A2:J2"/>
    <mergeCell ref="A3:J3"/>
    <mergeCell ref="A4:A5"/>
    <mergeCell ref="B4:B5"/>
    <mergeCell ref="C4:C5"/>
    <mergeCell ref="D4:D5"/>
    <mergeCell ref="E4:E5"/>
    <mergeCell ref="F4:F5"/>
    <mergeCell ref="G4:J4"/>
  </mergeCells>
  <pageMargins left="0.98402777777777795" right="0.59027777777777801" top="0.59027777777777801" bottom="0.59027777777777801" header="0.511811023622047" footer="0.511811023622047"/>
  <pageSetup paperSize="9" scale="54" firstPageNumber="9" orientation="landscape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MJ207"/>
  <sheetViews>
    <sheetView zoomScale="54" zoomScaleNormal="54" workbookViewId="0">
      <selection activeCell="V8" sqref="V8"/>
    </sheetView>
  </sheetViews>
  <sheetFormatPr defaultColWidth="9.140625" defaultRowHeight="18.75"/>
  <cols>
    <col min="1" max="1" width="60.28515625" style="14" customWidth="1"/>
    <col min="2" max="2" width="12" style="13" customWidth="1"/>
    <col min="3" max="3" width="16.140625" style="13" customWidth="1"/>
    <col min="4" max="4" width="16.7109375" style="13" customWidth="1"/>
    <col min="5" max="5" width="16.140625" style="13" customWidth="1"/>
    <col min="6" max="6" width="16" style="13" customWidth="1"/>
    <col min="7" max="7" width="16.28515625" style="14" customWidth="1"/>
    <col min="8" max="8" width="16.85546875" style="14" customWidth="1"/>
    <col min="9" max="9" width="16.140625" style="14" customWidth="1"/>
    <col min="10" max="10" width="16.42578125" style="14" customWidth="1"/>
    <col min="11" max="1024" width="9.140625" style="14"/>
  </cols>
  <sheetData>
    <row r="2" spans="1:11" ht="33.75" customHeight="1">
      <c r="A2" s="206" t="s">
        <v>406</v>
      </c>
      <c r="B2" s="206"/>
      <c r="C2" s="206"/>
      <c r="D2" s="206"/>
      <c r="E2" s="206"/>
      <c r="F2" s="206"/>
      <c r="G2" s="206"/>
      <c r="H2" s="206"/>
    </row>
    <row r="3" spans="1:11" ht="28.5" customHeight="1">
      <c r="A3" s="15"/>
      <c r="B3" s="16"/>
      <c r="C3" s="15"/>
      <c r="D3" s="15"/>
      <c r="E3" s="15"/>
      <c r="F3" s="16"/>
      <c r="G3" s="15"/>
      <c r="H3" s="15"/>
      <c r="I3" s="218" t="s">
        <v>407</v>
      </c>
      <c r="J3" s="218"/>
    </row>
    <row r="4" spans="1:11" ht="41.25" customHeight="1">
      <c r="A4" s="207" t="s">
        <v>52</v>
      </c>
      <c r="B4" s="208" t="s">
        <v>53</v>
      </c>
      <c r="C4" s="209" t="s">
        <v>163</v>
      </c>
      <c r="D4" s="209" t="s">
        <v>164</v>
      </c>
      <c r="E4" s="210" t="s">
        <v>56</v>
      </c>
      <c r="F4" s="209" t="s">
        <v>165</v>
      </c>
      <c r="G4" s="208" t="s">
        <v>166</v>
      </c>
      <c r="H4" s="208"/>
      <c r="I4" s="208"/>
      <c r="J4" s="208"/>
    </row>
    <row r="5" spans="1:11" ht="54" customHeight="1">
      <c r="A5" s="207"/>
      <c r="B5" s="208"/>
      <c r="C5" s="209"/>
      <c r="D5" s="209"/>
      <c r="E5" s="210"/>
      <c r="F5" s="209"/>
      <c r="G5" s="64" t="s">
        <v>168</v>
      </c>
      <c r="H5" s="64" t="s">
        <v>169</v>
      </c>
      <c r="I5" s="64" t="s">
        <v>170</v>
      </c>
      <c r="J5" s="64" t="s">
        <v>171</v>
      </c>
    </row>
    <row r="6" spans="1:11" ht="23.25" customHeight="1">
      <c r="A6" s="62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63">
        <v>8</v>
      </c>
      <c r="I6" s="17">
        <v>9</v>
      </c>
      <c r="J6" s="17">
        <v>10</v>
      </c>
    </row>
    <row r="7" spans="1:11" ht="46.5" customHeight="1">
      <c r="A7" s="104" t="s">
        <v>399</v>
      </c>
      <c r="B7" s="92">
        <v>4000</v>
      </c>
      <c r="C7" s="7">
        <f>C8+C13+C15</f>
        <v>92</v>
      </c>
      <c r="D7" s="7">
        <f>D8+D13+D15</f>
        <v>100</v>
      </c>
      <c r="E7" s="7">
        <f>E8+E13+E15</f>
        <v>7</v>
      </c>
      <c r="F7" s="7">
        <f t="shared" ref="F7:F16" si="0">SUM(G7:J7)</f>
        <v>30</v>
      </c>
      <c r="G7" s="7">
        <f>G8+G13+G15</f>
        <v>0</v>
      </c>
      <c r="H7" s="7">
        <f>H8+H13+H15</f>
        <v>10</v>
      </c>
      <c r="I7" s="7">
        <f>I8+I13+I15</f>
        <v>20</v>
      </c>
      <c r="J7" s="7">
        <f>J8+J13+J15</f>
        <v>0</v>
      </c>
      <c r="K7" s="31"/>
    </row>
    <row r="8" spans="1:11" s="24" customFormat="1" ht="40.5" customHeight="1">
      <c r="A8" s="85" t="s">
        <v>402</v>
      </c>
      <c r="B8" s="65">
        <v>4020</v>
      </c>
      <c r="C8" s="11">
        <f>SUM(C9:C10)</f>
        <v>30</v>
      </c>
      <c r="D8" s="11">
        <f>SUM(D9:D11)</f>
        <v>80</v>
      </c>
      <c r="E8" s="11">
        <f>SUM(E9:E9)</f>
        <v>0</v>
      </c>
      <c r="F8" s="11">
        <f t="shared" si="0"/>
        <v>20</v>
      </c>
      <c r="G8" s="11">
        <f>SUM(G9:G9)</f>
        <v>0</v>
      </c>
      <c r="H8" s="11">
        <f>SUM(H9:H9)</f>
        <v>0</v>
      </c>
      <c r="I8" s="11">
        <f>SUM(I9:I12)</f>
        <v>20</v>
      </c>
      <c r="J8" s="11">
        <f>SUM(J9:J9)</f>
        <v>0</v>
      </c>
    </row>
    <row r="9" spans="1:11" s="24" customFormat="1" ht="31.5" customHeight="1">
      <c r="A9" s="105" t="s">
        <v>408</v>
      </c>
      <c r="B9" s="106"/>
      <c r="C9" s="23">
        <v>23</v>
      </c>
      <c r="D9" s="23"/>
      <c r="E9" s="23"/>
      <c r="F9" s="23">
        <f t="shared" si="0"/>
        <v>0</v>
      </c>
      <c r="G9" s="23"/>
      <c r="H9" s="23"/>
      <c r="I9" s="23"/>
      <c r="J9" s="23"/>
    </row>
    <row r="10" spans="1:11" s="24" customFormat="1" ht="31.5" customHeight="1">
      <c r="A10" s="105" t="s">
        <v>389</v>
      </c>
      <c r="B10" s="106"/>
      <c r="C10" s="23">
        <v>7</v>
      </c>
      <c r="D10" s="23"/>
      <c r="E10" s="23"/>
      <c r="F10" s="23">
        <f t="shared" si="0"/>
        <v>0</v>
      </c>
      <c r="G10" s="23"/>
      <c r="H10" s="23"/>
      <c r="I10" s="23"/>
      <c r="J10" s="23"/>
    </row>
    <row r="11" spans="1:11" s="24" customFormat="1" ht="31.5" customHeight="1">
      <c r="A11" s="105" t="s">
        <v>390</v>
      </c>
      <c r="B11" s="106"/>
      <c r="C11" s="23"/>
      <c r="D11" s="23">
        <v>80</v>
      </c>
      <c r="E11" s="23"/>
      <c r="F11" s="23">
        <f t="shared" si="0"/>
        <v>0</v>
      </c>
      <c r="G11" s="23"/>
      <c r="H11" s="23"/>
      <c r="I11" s="23"/>
      <c r="J11" s="23"/>
    </row>
    <row r="12" spans="1:11" s="24" customFormat="1" ht="31.5" customHeight="1">
      <c r="A12" s="105" t="s">
        <v>409</v>
      </c>
      <c r="B12" s="62"/>
      <c r="C12" s="23"/>
      <c r="D12" s="23"/>
      <c r="E12" s="23"/>
      <c r="F12" s="23">
        <f t="shared" si="0"/>
        <v>20</v>
      </c>
      <c r="G12" s="23"/>
      <c r="H12" s="23"/>
      <c r="I12" s="23">
        <v>20</v>
      </c>
      <c r="J12" s="23"/>
    </row>
    <row r="13" spans="1:11" s="24" customFormat="1" ht="49.5" customHeight="1">
      <c r="A13" s="85" t="s">
        <v>356</v>
      </c>
      <c r="B13" s="65">
        <v>4030</v>
      </c>
      <c r="C13" s="11">
        <f>SUM(C14)</f>
        <v>58</v>
      </c>
      <c r="D13" s="11">
        <f>SUM(D14)</f>
        <v>20</v>
      </c>
      <c r="E13" s="11">
        <f>SUM(E14)</f>
        <v>4</v>
      </c>
      <c r="F13" s="11">
        <f t="shared" si="0"/>
        <v>10</v>
      </c>
      <c r="G13" s="11">
        <f>SUM(G14)</f>
        <v>0</v>
      </c>
      <c r="H13" s="11">
        <f>SUM(H14)</f>
        <v>10</v>
      </c>
      <c r="I13" s="11">
        <f>SUM(I14)</f>
        <v>0</v>
      </c>
      <c r="J13" s="11">
        <f>SUM(J14)</f>
        <v>0</v>
      </c>
    </row>
    <row r="14" spans="1:11" s="24" customFormat="1" ht="28.5" customHeight="1">
      <c r="A14" s="88" t="s">
        <v>410</v>
      </c>
      <c r="B14" s="62"/>
      <c r="C14" s="23">
        <v>58</v>
      </c>
      <c r="D14" s="23">
        <v>20</v>
      </c>
      <c r="E14" s="23">
        <v>4</v>
      </c>
      <c r="F14" s="23">
        <f t="shared" si="0"/>
        <v>10</v>
      </c>
      <c r="G14" s="23"/>
      <c r="H14" s="23">
        <v>10</v>
      </c>
      <c r="I14" s="23"/>
      <c r="J14" s="23"/>
    </row>
    <row r="15" spans="1:11" s="24" customFormat="1" ht="49.5" customHeight="1">
      <c r="A15" s="85" t="s">
        <v>403</v>
      </c>
      <c r="B15" s="65">
        <v>4040</v>
      </c>
      <c r="C15" s="11">
        <f>SUM(C16)</f>
        <v>4</v>
      </c>
      <c r="D15" s="11">
        <f>SUM(D16)</f>
        <v>0</v>
      </c>
      <c r="E15" s="11">
        <f>SUM(E16)</f>
        <v>3</v>
      </c>
      <c r="F15" s="11">
        <f t="shared" si="0"/>
        <v>0</v>
      </c>
      <c r="G15" s="11">
        <f>SUM(G16)</f>
        <v>0</v>
      </c>
      <c r="H15" s="11">
        <f>SUM(H16)</f>
        <v>0</v>
      </c>
      <c r="I15" s="11">
        <f>SUM(I16)</f>
        <v>0</v>
      </c>
      <c r="J15" s="11">
        <f>SUM(J16)</f>
        <v>0</v>
      </c>
    </row>
    <row r="16" spans="1:11" s="24" customFormat="1" ht="28.5" customHeight="1">
      <c r="A16" s="88" t="s">
        <v>411</v>
      </c>
      <c r="B16" s="62"/>
      <c r="C16" s="23">
        <v>4</v>
      </c>
      <c r="D16" s="23"/>
      <c r="E16" s="23">
        <v>3</v>
      </c>
      <c r="F16" s="23">
        <f t="shared" si="0"/>
        <v>0</v>
      </c>
      <c r="G16" s="23"/>
      <c r="H16" s="23"/>
      <c r="I16" s="23"/>
      <c r="J16" s="23"/>
    </row>
    <row r="17" spans="1:9">
      <c r="A17" s="75"/>
      <c r="B17" s="76"/>
      <c r="C17" s="77"/>
      <c r="D17" s="78"/>
      <c r="E17" s="78"/>
      <c r="F17" s="78"/>
      <c r="G17" s="78"/>
      <c r="H17" s="78"/>
    </row>
    <row r="18" spans="1:9" ht="26.25" customHeight="1">
      <c r="A18" s="99" t="s">
        <v>155</v>
      </c>
      <c r="B18" s="76"/>
      <c r="C18" s="202" t="s">
        <v>156</v>
      </c>
      <c r="D18" s="202"/>
      <c r="E18" s="80"/>
      <c r="F18" s="81"/>
      <c r="G18" s="211" t="s">
        <v>47</v>
      </c>
      <c r="H18" s="211"/>
      <c r="I18" s="211"/>
    </row>
    <row r="19" spans="1:9">
      <c r="A19" s="76" t="s">
        <v>157</v>
      </c>
      <c r="B19" s="83"/>
      <c r="C19" s="204" t="s">
        <v>275</v>
      </c>
      <c r="D19" s="204"/>
      <c r="E19" s="84"/>
      <c r="F19" s="83"/>
      <c r="G19" s="217" t="s">
        <v>159</v>
      </c>
      <c r="H19" s="217"/>
      <c r="I19" s="217"/>
    </row>
    <row r="20" spans="1:9">
      <c r="A20" s="25"/>
      <c r="C20" s="26"/>
      <c r="D20" s="27"/>
      <c r="E20" s="27"/>
      <c r="F20" s="27"/>
      <c r="G20" s="27"/>
      <c r="H20" s="27"/>
    </row>
    <row r="21" spans="1:9">
      <c r="A21" s="25"/>
      <c r="C21" s="26"/>
      <c r="D21" s="27"/>
      <c r="E21" s="27"/>
      <c r="F21" s="27"/>
      <c r="G21" s="27"/>
      <c r="H21" s="27"/>
    </row>
    <row r="22" spans="1:9">
      <c r="A22" s="25"/>
      <c r="C22" s="26"/>
      <c r="D22" s="27"/>
      <c r="E22" s="27"/>
      <c r="F22" s="27"/>
      <c r="G22" s="27"/>
      <c r="H22" s="27"/>
    </row>
    <row r="23" spans="1:9">
      <c r="A23" s="25"/>
      <c r="C23" s="26"/>
      <c r="D23" s="27"/>
      <c r="E23" s="27"/>
      <c r="F23" s="27"/>
      <c r="G23" s="27"/>
      <c r="H23" s="27"/>
    </row>
    <row r="24" spans="1:9">
      <c r="A24" s="25"/>
      <c r="C24" s="26"/>
      <c r="D24" s="27"/>
      <c r="E24" s="27"/>
      <c r="F24" s="27"/>
      <c r="G24" s="27"/>
      <c r="H24" s="27"/>
    </row>
    <row r="25" spans="1:9">
      <c r="A25" s="25"/>
      <c r="C25" s="26"/>
      <c r="D25" s="27"/>
      <c r="E25" s="27"/>
      <c r="F25" s="27"/>
      <c r="G25" s="27"/>
      <c r="H25" s="27"/>
    </row>
    <row r="26" spans="1:9">
      <c r="A26" s="25"/>
      <c r="C26" s="26"/>
      <c r="D26" s="27"/>
      <c r="E26" s="27"/>
      <c r="F26" s="27"/>
      <c r="G26" s="27"/>
      <c r="H26" s="27"/>
    </row>
    <row r="27" spans="1:9">
      <c r="A27" s="25"/>
      <c r="C27" s="26"/>
      <c r="D27" s="27"/>
      <c r="E27" s="27"/>
      <c r="F27" s="27"/>
      <c r="G27" s="27"/>
      <c r="H27" s="27"/>
    </row>
    <row r="28" spans="1:9">
      <c r="A28" s="25"/>
      <c r="C28" s="26"/>
      <c r="D28" s="27"/>
      <c r="E28" s="27"/>
      <c r="F28" s="27"/>
      <c r="G28" s="27"/>
      <c r="H28" s="27"/>
    </row>
    <row r="29" spans="1:9">
      <c r="A29" s="25"/>
      <c r="C29" s="26"/>
      <c r="D29" s="27"/>
      <c r="E29" s="27"/>
      <c r="F29" s="27"/>
      <c r="G29" s="27"/>
      <c r="H29" s="27"/>
    </row>
    <row r="30" spans="1:9">
      <c r="A30" s="25"/>
      <c r="C30" s="26"/>
      <c r="D30" s="27"/>
      <c r="E30" s="27"/>
      <c r="F30" s="27"/>
      <c r="G30" s="27"/>
      <c r="H30" s="27"/>
    </row>
    <row r="31" spans="1:9">
      <c r="A31" s="25"/>
      <c r="C31" s="26"/>
      <c r="D31" s="27"/>
      <c r="E31" s="27"/>
      <c r="F31" s="27"/>
      <c r="G31" s="27"/>
      <c r="H31" s="27"/>
    </row>
    <row r="32" spans="1:9">
      <c r="A32" s="25"/>
      <c r="C32" s="26"/>
      <c r="D32" s="27"/>
      <c r="E32" s="27"/>
      <c r="F32" s="27"/>
      <c r="G32" s="27"/>
      <c r="H32" s="27"/>
    </row>
    <row r="33" spans="1:15">
      <c r="A33" s="25"/>
      <c r="C33" s="26"/>
      <c r="D33" s="27"/>
      <c r="E33" s="27"/>
      <c r="F33" s="27"/>
      <c r="G33" s="27"/>
      <c r="H33" s="27"/>
    </row>
    <row r="34" spans="1:15">
      <c r="A34" s="25"/>
      <c r="C34" s="26"/>
      <c r="D34" s="27"/>
      <c r="E34" s="27"/>
      <c r="F34" s="27"/>
      <c r="G34" s="27"/>
      <c r="H34" s="27"/>
    </row>
    <row r="35" spans="1:15">
      <c r="A35" s="25"/>
      <c r="C35" s="26"/>
      <c r="D35" s="27"/>
      <c r="E35" s="27"/>
      <c r="F35" s="27"/>
      <c r="G35" s="27"/>
      <c r="H35" s="27"/>
    </row>
    <row r="36" spans="1:15">
      <c r="A36" s="25"/>
      <c r="C36" s="26"/>
      <c r="D36" s="27"/>
      <c r="E36" s="27"/>
      <c r="F36" s="27"/>
      <c r="G36" s="27"/>
      <c r="H36" s="27"/>
    </row>
    <row r="37" spans="1:15">
      <c r="A37" s="25"/>
      <c r="C37" s="26"/>
      <c r="D37" s="27"/>
      <c r="E37" s="27"/>
      <c r="F37" s="27"/>
      <c r="G37" s="27"/>
      <c r="H37" s="27"/>
    </row>
    <row r="38" spans="1:15">
      <c r="A38" s="25"/>
      <c r="C38" s="26"/>
      <c r="D38" s="27"/>
      <c r="E38" s="27"/>
      <c r="F38" s="27"/>
      <c r="G38" s="27"/>
      <c r="H38" s="27"/>
    </row>
    <row r="39" spans="1:15">
      <c r="A39" s="25"/>
      <c r="C39" s="26"/>
      <c r="D39" s="27"/>
      <c r="E39" s="27"/>
      <c r="F39" s="27"/>
      <c r="G39" s="27"/>
      <c r="H39" s="27"/>
    </row>
    <row r="40" spans="1:15">
      <c r="A40" s="25"/>
    </row>
    <row r="41" spans="1:15">
      <c r="A41" s="28"/>
    </row>
    <row r="42" spans="1:15">
      <c r="A42" s="28"/>
    </row>
    <row r="43" spans="1:15">
      <c r="A43" s="28"/>
    </row>
    <row r="44" spans="1:15">
      <c r="A44" s="28"/>
    </row>
    <row r="45" spans="1:15">
      <c r="A45" s="28"/>
    </row>
    <row r="46" spans="1:15" s="13" customFormat="1">
      <c r="A46" s="28"/>
      <c r="G46" s="14"/>
      <c r="H46" s="14"/>
      <c r="I46" s="14"/>
      <c r="J46" s="14"/>
      <c r="K46" s="14"/>
      <c r="L46" s="14"/>
      <c r="M46" s="14"/>
      <c r="N46" s="14"/>
      <c r="O46" s="14"/>
    </row>
    <row r="47" spans="1:15" s="13" customFormat="1">
      <c r="A47" s="28"/>
      <c r="G47" s="14"/>
      <c r="H47" s="14"/>
      <c r="I47" s="14"/>
      <c r="J47" s="14"/>
      <c r="K47" s="14"/>
      <c r="L47" s="14"/>
      <c r="M47" s="14"/>
      <c r="N47" s="14"/>
      <c r="O47" s="14"/>
    </row>
    <row r="48" spans="1:15" s="13" customFormat="1">
      <c r="A48" s="28"/>
      <c r="G48" s="14"/>
      <c r="H48" s="14"/>
      <c r="I48" s="14"/>
      <c r="J48" s="14"/>
      <c r="K48" s="14"/>
      <c r="L48" s="14"/>
      <c r="M48" s="14"/>
      <c r="N48" s="14"/>
      <c r="O48" s="14"/>
    </row>
    <row r="49" spans="1:15" s="13" customFormat="1">
      <c r="A49" s="28"/>
      <c r="G49" s="14"/>
      <c r="H49" s="14"/>
      <c r="I49" s="14"/>
      <c r="J49" s="14"/>
      <c r="K49" s="14"/>
      <c r="L49" s="14"/>
      <c r="M49" s="14"/>
      <c r="N49" s="14"/>
      <c r="O49" s="14"/>
    </row>
    <row r="50" spans="1:15" s="13" customFormat="1">
      <c r="A50" s="28"/>
      <c r="G50" s="14"/>
      <c r="H50" s="14"/>
      <c r="I50" s="14"/>
      <c r="J50" s="14"/>
      <c r="K50" s="14"/>
      <c r="L50" s="14"/>
      <c r="M50" s="14"/>
      <c r="N50" s="14"/>
      <c r="O50" s="14"/>
    </row>
    <row r="51" spans="1:15" s="13" customFormat="1">
      <c r="A51" s="28"/>
      <c r="G51" s="14"/>
      <c r="H51" s="14"/>
      <c r="I51" s="14"/>
      <c r="J51" s="14"/>
      <c r="K51" s="14"/>
      <c r="L51" s="14"/>
      <c r="M51" s="14"/>
      <c r="N51" s="14"/>
      <c r="O51" s="14"/>
    </row>
    <row r="52" spans="1:15" s="13" customFormat="1">
      <c r="A52" s="28"/>
      <c r="G52" s="14"/>
      <c r="H52" s="14"/>
      <c r="I52" s="14"/>
      <c r="J52" s="14"/>
      <c r="K52" s="14"/>
      <c r="L52" s="14"/>
      <c r="M52" s="14"/>
      <c r="N52" s="14"/>
      <c r="O52" s="14"/>
    </row>
    <row r="53" spans="1:15" s="13" customFormat="1">
      <c r="A53" s="28"/>
      <c r="G53" s="14"/>
      <c r="H53" s="14"/>
      <c r="I53" s="14"/>
      <c r="J53" s="14"/>
      <c r="K53" s="14"/>
      <c r="L53" s="14"/>
      <c r="M53" s="14"/>
      <c r="N53" s="14"/>
      <c r="O53" s="14"/>
    </row>
    <row r="54" spans="1:15" s="13" customFormat="1">
      <c r="A54" s="28"/>
      <c r="G54" s="14"/>
      <c r="H54" s="14"/>
      <c r="I54" s="14"/>
      <c r="J54" s="14"/>
      <c r="K54" s="14"/>
      <c r="L54" s="14"/>
      <c r="M54" s="14"/>
      <c r="N54" s="14"/>
      <c r="O54" s="14"/>
    </row>
    <row r="55" spans="1:15" s="13" customFormat="1">
      <c r="A55" s="28"/>
      <c r="G55" s="14"/>
      <c r="H55" s="14"/>
      <c r="I55" s="14"/>
      <c r="J55" s="14"/>
      <c r="K55" s="14"/>
      <c r="L55" s="14"/>
      <c r="M55" s="14"/>
      <c r="N55" s="14"/>
      <c r="O55" s="14"/>
    </row>
    <row r="56" spans="1:15" s="13" customFormat="1">
      <c r="A56" s="28"/>
      <c r="G56" s="14"/>
      <c r="H56" s="14"/>
      <c r="I56" s="14"/>
      <c r="J56" s="14"/>
      <c r="K56" s="14"/>
      <c r="L56" s="14"/>
      <c r="M56" s="14"/>
      <c r="N56" s="14"/>
      <c r="O56" s="14"/>
    </row>
    <row r="57" spans="1:15" s="13" customFormat="1">
      <c r="A57" s="28"/>
      <c r="G57" s="14"/>
      <c r="H57" s="14"/>
      <c r="I57" s="14"/>
      <c r="J57" s="14"/>
      <c r="K57" s="14"/>
      <c r="L57" s="14"/>
      <c r="M57" s="14"/>
      <c r="N57" s="14"/>
      <c r="O57" s="14"/>
    </row>
    <row r="58" spans="1:15" s="13" customFormat="1">
      <c r="A58" s="28"/>
      <c r="G58" s="14"/>
      <c r="H58" s="14"/>
      <c r="I58" s="14"/>
      <c r="J58" s="14"/>
      <c r="K58" s="14"/>
      <c r="L58" s="14"/>
      <c r="M58" s="14"/>
      <c r="N58" s="14"/>
      <c r="O58" s="14"/>
    </row>
    <row r="59" spans="1:15" s="13" customFormat="1">
      <c r="A59" s="28"/>
      <c r="G59" s="14"/>
      <c r="H59" s="14"/>
      <c r="I59" s="14"/>
      <c r="J59" s="14"/>
      <c r="K59" s="14"/>
      <c r="L59" s="14"/>
      <c r="M59" s="14"/>
      <c r="N59" s="14"/>
      <c r="O59" s="14"/>
    </row>
    <row r="60" spans="1:15" s="13" customFormat="1">
      <c r="A60" s="28"/>
      <c r="G60" s="14"/>
      <c r="H60" s="14"/>
      <c r="I60" s="14"/>
      <c r="J60" s="14"/>
      <c r="K60" s="14"/>
      <c r="L60" s="14"/>
      <c r="M60" s="14"/>
      <c r="N60" s="14"/>
      <c r="O60" s="14"/>
    </row>
    <row r="61" spans="1:15" s="13" customFormat="1">
      <c r="A61" s="28"/>
      <c r="G61" s="14"/>
      <c r="H61" s="14"/>
      <c r="I61" s="14"/>
      <c r="J61" s="14"/>
      <c r="K61" s="14"/>
      <c r="L61" s="14"/>
      <c r="M61" s="14"/>
      <c r="N61" s="14"/>
      <c r="O61" s="14"/>
    </row>
    <row r="62" spans="1:15" s="13" customFormat="1">
      <c r="A62" s="28"/>
      <c r="G62" s="14"/>
      <c r="H62" s="14"/>
      <c r="I62" s="14"/>
      <c r="J62" s="14"/>
      <c r="K62" s="14"/>
      <c r="L62" s="14"/>
      <c r="M62" s="14"/>
      <c r="N62" s="14"/>
      <c r="O62" s="14"/>
    </row>
    <row r="63" spans="1:15" s="13" customFormat="1">
      <c r="A63" s="28"/>
      <c r="G63" s="14"/>
      <c r="H63" s="14"/>
      <c r="I63" s="14"/>
      <c r="J63" s="14"/>
      <c r="K63" s="14"/>
      <c r="L63" s="14"/>
      <c r="M63" s="14"/>
      <c r="N63" s="14"/>
      <c r="O63" s="14"/>
    </row>
    <row r="64" spans="1:15" s="13" customFormat="1">
      <c r="A64" s="28"/>
      <c r="G64" s="14"/>
      <c r="H64" s="14"/>
      <c r="I64" s="14"/>
      <c r="J64" s="14"/>
      <c r="K64" s="14"/>
      <c r="L64" s="14"/>
      <c r="M64" s="14"/>
      <c r="N64" s="14"/>
      <c r="O64" s="14"/>
    </row>
    <row r="65" spans="1:15" s="13" customFormat="1">
      <c r="A65" s="28"/>
      <c r="G65" s="14"/>
      <c r="H65" s="14"/>
      <c r="I65" s="14"/>
      <c r="J65" s="14"/>
      <c r="K65" s="14"/>
      <c r="L65" s="14"/>
      <c r="M65" s="14"/>
      <c r="N65" s="14"/>
      <c r="O65" s="14"/>
    </row>
    <row r="66" spans="1:15" s="13" customFormat="1">
      <c r="A66" s="28"/>
      <c r="G66" s="14"/>
      <c r="H66" s="14"/>
      <c r="I66" s="14"/>
      <c r="J66" s="14"/>
      <c r="K66" s="14"/>
      <c r="L66" s="14"/>
      <c r="M66" s="14"/>
      <c r="N66" s="14"/>
      <c r="O66" s="14"/>
    </row>
    <row r="67" spans="1:15" s="13" customFormat="1">
      <c r="A67" s="28"/>
      <c r="G67" s="14"/>
      <c r="H67" s="14"/>
      <c r="I67" s="14"/>
      <c r="J67" s="14"/>
      <c r="K67" s="14"/>
      <c r="L67" s="14"/>
      <c r="M67" s="14"/>
      <c r="N67" s="14"/>
      <c r="O67" s="14"/>
    </row>
    <row r="68" spans="1:15" s="13" customFormat="1">
      <c r="A68" s="28"/>
      <c r="G68" s="14"/>
      <c r="H68" s="14"/>
      <c r="I68" s="14"/>
      <c r="J68" s="14"/>
      <c r="K68" s="14"/>
      <c r="L68" s="14"/>
      <c r="M68" s="14"/>
      <c r="N68" s="14"/>
      <c r="O68" s="14"/>
    </row>
    <row r="69" spans="1:15" s="13" customFormat="1">
      <c r="A69" s="28"/>
      <c r="G69" s="14"/>
      <c r="H69" s="14"/>
      <c r="I69" s="14"/>
      <c r="J69" s="14"/>
      <c r="K69" s="14"/>
      <c r="L69" s="14"/>
      <c r="M69" s="14"/>
      <c r="N69" s="14"/>
      <c r="O69" s="14"/>
    </row>
    <row r="70" spans="1:15" s="13" customFormat="1">
      <c r="A70" s="28"/>
      <c r="G70" s="14"/>
      <c r="H70" s="14"/>
      <c r="I70" s="14"/>
      <c r="J70" s="14"/>
      <c r="K70" s="14"/>
      <c r="L70" s="14"/>
      <c r="M70" s="14"/>
      <c r="N70" s="14"/>
      <c r="O70" s="14"/>
    </row>
    <row r="71" spans="1:15" s="13" customFormat="1">
      <c r="A71" s="28"/>
      <c r="G71" s="14"/>
      <c r="H71" s="14"/>
      <c r="I71" s="14"/>
      <c r="J71" s="14"/>
      <c r="K71" s="14"/>
      <c r="L71" s="14"/>
      <c r="M71" s="14"/>
      <c r="N71" s="14"/>
      <c r="O71" s="14"/>
    </row>
    <row r="72" spans="1:15" s="13" customFormat="1">
      <c r="A72" s="28"/>
      <c r="G72" s="14"/>
      <c r="H72" s="14"/>
      <c r="I72" s="14"/>
      <c r="J72" s="14"/>
      <c r="K72" s="14"/>
      <c r="L72" s="14"/>
      <c r="M72" s="14"/>
      <c r="N72" s="14"/>
      <c r="O72" s="14"/>
    </row>
    <row r="73" spans="1:15" s="13" customFormat="1">
      <c r="A73" s="28"/>
      <c r="G73" s="14"/>
      <c r="H73" s="14"/>
      <c r="I73" s="14"/>
      <c r="J73" s="14"/>
      <c r="K73" s="14"/>
      <c r="L73" s="14"/>
      <c r="M73" s="14"/>
      <c r="N73" s="14"/>
      <c r="O73" s="14"/>
    </row>
    <row r="74" spans="1:15" s="13" customFormat="1">
      <c r="A74" s="28"/>
      <c r="G74" s="14"/>
      <c r="H74" s="14"/>
      <c r="I74" s="14"/>
      <c r="J74" s="14"/>
      <c r="K74" s="14"/>
      <c r="L74" s="14"/>
      <c r="M74" s="14"/>
      <c r="N74" s="14"/>
      <c r="O74" s="14"/>
    </row>
    <row r="75" spans="1:15" s="13" customFormat="1">
      <c r="A75" s="28"/>
      <c r="G75" s="14"/>
      <c r="H75" s="14"/>
      <c r="I75" s="14"/>
      <c r="J75" s="14"/>
      <c r="K75" s="14"/>
      <c r="L75" s="14"/>
      <c r="M75" s="14"/>
      <c r="N75" s="14"/>
      <c r="O75" s="14"/>
    </row>
    <row r="76" spans="1:15" s="13" customFormat="1">
      <c r="A76" s="28"/>
      <c r="G76" s="14"/>
      <c r="H76" s="14"/>
      <c r="I76" s="14"/>
      <c r="J76" s="14"/>
      <c r="K76" s="14"/>
      <c r="L76" s="14"/>
      <c r="M76" s="14"/>
      <c r="N76" s="14"/>
      <c r="O76" s="14"/>
    </row>
    <row r="77" spans="1:15" s="13" customFormat="1">
      <c r="A77" s="28"/>
      <c r="G77" s="14"/>
      <c r="H77" s="14"/>
      <c r="I77" s="14"/>
      <c r="J77" s="14"/>
      <c r="K77" s="14"/>
      <c r="L77" s="14"/>
      <c r="M77" s="14"/>
      <c r="N77" s="14"/>
      <c r="O77" s="14"/>
    </row>
    <row r="78" spans="1:15" s="13" customFormat="1">
      <c r="A78" s="28"/>
      <c r="G78" s="14"/>
      <c r="H78" s="14"/>
      <c r="I78" s="14"/>
      <c r="J78" s="14"/>
      <c r="K78" s="14"/>
      <c r="L78" s="14"/>
      <c r="M78" s="14"/>
      <c r="N78" s="14"/>
      <c r="O78" s="14"/>
    </row>
    <row r="79" spans="1:15" s="13" customFormat="1">
      <c r="A79" s="28"/>
      <c r="G79" s="14"/>
      <c r="H79" s="14"/>
      <c r="I79" s="14"/>
      <c r="J79" s="14"/>
      <c r="K79" s="14"/>
      <c r="L79" s="14"/>
      <c r="M79" s="14"/>
      <c r="N79" s="14"/>
      <c r="O79" s="14"/>
    </row>
    <row r="80" spans="1:15" s="13" customFormat="1">
      <c r="A80" s="28"/>
      <c r="G80" s="14"/>
      <c r="H80" s="14"/>
      <c r="I80" s="14"/>
      <c r="J80" s="14"/>
      <c r="K80" s="14"/>
      <c r="L80" s="14"/>
      <c r="M80" s="14"/>
      <c r="N80" s="14"/>
      <c r="O80" s="14"/>
    </row>
    <row r="81" spans="1:15" s="13" customFormat="1">
      <c r="A81" s="28"/>
      <c r="G81" s="14"/>
      <c r="H81" s="14"/>
      <c r="I81" s="14"/>
      <c r="J81" s="14"/>
      <c r="K81" s="14"/>
      <c r="L81" s="14"/>
      <c r="M81" s="14"/>
      <c r="N81" s="14"/>
      <c r="O81" s="14"/>
    </row>
    <row r="82" spans="1:15" s="13" customFormat="1">
      <c r="A82" s="28"/>
      <c r="G82" s="14"/>
      <c r="H82" s="14"/>
      <c r="I82" s="14"/>
      <c r="J82" s="14"/>
      <c r="K82" s="14"/>
      <c r="L82" s="14"/>
      <c r="M82" s="14"/>
      <c r="N82" s="14"/>
      <c r="O82" s="14"/>
    </row>
    <row r="83" spans="1:15" s="13" customFormat="1">
      <c r="A83" s="28"/>
      <c r="G83" s="14"/>
      <c r="H83" s="14"/>
      <c r="I83" s="14"/>
      <c r="J83" s="14"/>
      <c r="K83" s="14"/>
      <c r="L83" s="14"/>
      <c r="M83" s="14"/>
      <c r="N83" s="14"/>
      <c r="O83" s="14"/>
    </row>
    <row r="84" spans="1:15" s="13" customFormat="1">
      <c r="A84" s="28"/>
      <c r="G84" s="14"/>
      <c r="H84" s="14"/>
      <c r="I84" s="14"/>
      <c r="J84" s="14"/>
      <c r="K84" s="14"/>
      <c r="L84" s="14"/>
      <c r="M84" s="14"/>
      <c r="N84" s="14"/>
      <c r="O84" s="14"/>
    </row>
    <row r="85" spans="1:15" s="13" customFormat="1">
      <c r="A85" s="28"/>
      <c r="G85" s="14"/>
      <c r="H85" s="14"/>
      <c r="I85" s="14"/>
      <c r="J85" s="14"/>
      <c r="K85" s="14"/>
      <c r="L85" s="14"/>
      <c r="M85" s="14"/>
      <c r="N85" s="14"/>
      <c r="O85" s="14"/>
    </row>
    <row r="86" spans="1:15" s="13" customFormat="1">
      <c r="A86" s="28"/>
      <c r="G86" s="14"/>
      <c r="H86" s="14"/>
      <c r="I86" s="14"/>
      <c r="J86" s="14"/>
      <c r="K86" s="14"/>
      <c r="L86" s="14"/>
      <c r="M86" s="14"/>
      <c r="N86" s="14"/>
      <c r="O86" s="14"/>
    </row>
    <row r="87" spans="1:15" s="13" customFormat="1">
      <c r="A87" s="28"/>
      <c r="G87" s="14"/>
      <c r="H87" s="14"/>
      <c r="I87" s="14"/>
      <c r="J87" s="14"/>
      <c r="K87" s="14"/>
      <c r="L87" s="14"/>
      <c r="M87" s="14"/>
      <c r="N87" s="14"/>
      <c r="O87" s="14"/>
    </row>
    <row r="88" spans="1:15" s="13" customFormat="1">
      <c r="A88" s="28"/>
      <c r="G88" s="14"/>
      <c r="H88" s="14"/>
      <c r="I88" s="14"/>
      <c r="J88" s="14"/>
      <c r="K88" s="14"/>
      <c r="L88" s="14"/>
      <c r="M88" s="14"/>
      <c r="N88" s="14"/>
      <c r="O88" s="14"/>
    </row>
    <row r="89" spans="1:15" s="13" customFormat="1">
      <c r="A89" s="28"/>
      <c r="G89" s="14"/>
      <c r="H89" s="14"/>
      <c r="I89" s="14"/>
      <c r="J89" s="14"/>
      <c r="K89" s="14"/>
      <c r="L89" s="14"/>
      <c r="M89" s="14"/>
      <c r="N89" s="14"/>
      <c r="O89" s="14"/>
    </row>
    <row r="90" spans="1:15" s="13" customFormat="1">
      <c r="A90" s="28"/>
      <c r="G90" s="14"/>
      <c r="H90" s="14"/>
      <c r="I90" s="14"/>
      <c r="J90" s="14"/>
      <c r="K90" s="14"/>
      <c r="L90" s="14"/>
      <c r="M90" s="14"/>
      <c r="N90" s="14"/>
      <c r="O90" s="14"/>
    </row>
    <row r="91" spans="1:15" s="13" customFormat="1">
      <c r="A91" s="28"/>
      <c r="G91" s="14"/>
      <c r="H91" s="14"/>
      <c r="I91" s="14"/>
      <c r="J91" s="14"/>
      <c r="K91" s="14"/>
      <c r="L91" s="14"/>
      <c r="M91" s="14"/>
      <c r="N91" s="14"/>
      <c r="O91" s="14"/>
    </row>
    <row r="92" spans="1:15" s="13" customFormat="1">
      <c r="A92" s="28"/>
      <c r="G92" s="14"/>
      <c r="H92" s="14"/>
      <c r="I92" s="14"/>
      <c r="J92" s="14"/>
      <c r="K92" s="14"/>
      <c r="L92" s="14"/>
      <c r="M92" s="14"/>
      <c r="N92" s="14"/>
      <c r="O92" s="14"/>
    </row>
    <row r="93" spans="1:15" s="13" customFormat="1">
      <c r="A93" s="28"/>
      <c r="G93" s="14"/>
      <c r="H93" s="14"/>
      <c r="I93" s="14"/>
      <c r="J93" s="14"/>
      <c r="K93" s="14"/>
      <c r="L93" s="14"/>
      <c r="M93" s="14"/>
      <c r="N93" s="14"/>
      <c r="O93" s="14"/>
    </row>
    <row r="94" spans="1:15" s="13" customFormat="1">
      <c r="A94" s="28"/>
      <c r="G94" s="14"/>
      <c r="H94" s="14"/>
      <c r="I94" s="14"/>
      <c r="J94" s="14"/>
      <c r="K94" s="14"/>
      <c r="L94" s="14"/>
      <c r="M94" s="14"/>
      <c r="N94" s="14"/>
      <c r="O94" s="14"/>
    </row>
    <row r="95" spans="1:15" s="13" customFormat="1">
      <c r="A95" s="28"/>
      <c r="G95" s="14"/>
      <c r="H95" s="14"/>
      <c r="I95" s="14"/>
      <c r="J95" s="14"/>
      <c r="K95" s="14"/>
      <c r="L95" s="14"/>
      <c r="M95" s="14"/>
      <c r="N95" s="14"/>
      <c r="O95" s="14"/>
    </row>
    <row r="96" spans="1:15" s="13" customFormat="1">
      <c r="A96" s="28"/>
      <c r="G96" s="14"/>
      <c r="H96" s="14"/>
      <c r="I96" s="14"/>
      <c r="J96" s="14"/>
      <c r="K96" s="14"/>
      <c r="L96" s="14"/>
      <c r="M96" s="14"/>
      <c r="N96" s="14"/>
      <c r="O96" s="14"/>
    </row>
    <row r="97" spans="1:15" s="13" customFormat="1">
      <c r="A97" s="28"/>
      <c r="G97" s="14"/>
      <c r="H97" s="14"/>
      <c r="I97" s="14"/>
      <c r="J97" s="14"/>
      <c r="K97" s="14"/>
      <c r="L97" s="14"/>
      <c r="M97" s="14"/>
      <c r="N97" s="14"/>
      <c r="O97" s="14"/>
    </row>
    <row r="98" spans="1:15" s="13" customFormat="1">
      <c r="A98" s="28"/>
      <c r="G98" s="14"/>
      <c r="H98" s="14"/>
      <c r="I98" s="14"/>
      <c r="J98" s="14"/>
      <c r="K98" s="14"/>
      <c r="L98" s="14"/>
      <c r="M98" s="14"/>
      <c r="N98" s="14"/>
      <c r="O98" s="14"/>
    </row>
    <row r="99" spans="1:15" s="13" customFormat="1">
      <c r="A99" s="28"/>
      <c r="G99" s="14"/>
      <c r="H99" s="14"/>
      <c r="I99" s="14"/>
      <c r="J99" s="14"/>
      <c r="K99" s="14"/>
      <c r="L99" s="14"/>
      <c r="M99" s="14"/>
      <c r="N99" s="14"/>
      <c r="O99" s="14"/>
    </row>
    <row r="100" spans="1:15" s="13" customFormat="1">
      <c r="A100" s="28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5" s="13" customFormat="1">
      <c r="A101" s="28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1:15" s="13" customFormat="1">
      <c r="A102" s="28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1:15" s="13" customFormat="1">
      <c r="A103" s="28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1:15" s="13" customFormat="1">
      <c r="A104" s="28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1:15" s="13" customFormat="1">
      <c r="A105" s="28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1:15" s="13" customFormat="1">
      <c r="A106" s="28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1:15" s="13" customFormat="1">
      <c r="A107" s="28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1:15" s="13" customFormat="1">
      <c r="A108" s="28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1:15" s="13" customFormat="1">
      <c r="A109" s="28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1:15" s="13" customFormat="1">
      <c r="A110" s="28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1:15" s="13" customFormat="1">
      <c r="A111" s="28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1:15" s="13" customFormat="1">
      <c r="A112" s="28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5" s="13" customFormat="1">
      <c r="A113" s="28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5" s="13" customFormat="1">
      <c r="A114" s="28"/>
      <c r="G114" s="14"/>
      <c r="H114" s="14"/>
      <c r="I114" s="14"/>
      <c r="J114" s="14"/>
      <c r="K114" s="14"/>
      <c r="L114" s="14"/>
      <c r="M114" s="14"/>
      <c r="N114" s="14"/>
      <c r="O114" s="14"/>
    </row>
    <row r="115" spans="1:15" s="13" customFormat="1">
      <c r="A115" s="28"/>
      <c r="G115" s="14"/>
      <c r="H115" s="14"/>
      <c r="I115" s="14"/>
      <c r="J115" s="14"/>
      <c r="K115" s="14"/>
      <c r="L115" s="14"/>
      <c r="M115" s="14"/>
      <c r="N115" s="14"/>
      <c r="O115" s="14"/>
    </row>
    <row r="116" spans="1:15" s="13" customFormat="1">
      <c r="A116" s="28"/>
      <c r="G116" s="14"/>
      <c r="H116" s="14"/>
      <c r="I116" s="14"/>
      <c r="J116" s="14"/>
      <c r="K116" s="14"/>
      <c r="L116" s="14"/>
      <c r="M116" s="14"/>
      <c r="N116" s="14"/>
      <c r="O116" s="14"/>
    </row>
    <row r="117" spans="1:15" s="13" customFormat="1">
      <c r="A117" s="28"/>
      <c r="G117" s="14"/>
      <c r="H117" s="14"/>
      <c r="I117" s="14"/>
      <c r="J117" s="14"/>
      <c r="K117" s="14"/>
      <c r="L117" s="14"/>
      <c r="M117" s="14"/>
      <c r="N117" s="14"/>
      <c r="O117" s="14"/>
    </row>
    <row r="118" spans="1:15" s="13" customFormat="1">
      <c r="A118" s="28"/>
      <c r="G118" s="14"/>
      <c r="H118" s="14"/>
      <c r="I118" s="14"/>
      <c r="J118" s="14"/>
      <c r="K118" s="14"/>
      <c r="L118" s="14"/>
      <c r="M118" s="14"/>
      <c r="N118" s="14"/>
      <c r="O118" s="14"/>
    </row>
    <row r="119" spans="1:15" s="13" customFormat="1">
      <c r="A119" s="28"/>
      <c r="G119" s="14"/>
      <c r="H119" s="14"/>
      <c r="I119" s="14"/>
      <c r="J119" s="14"/>
      <c r="K119" s="14"/>
      <c r="L119" s="14"/>
      <c r="M119" s="14"/>
      <c r="N119" s="14"/>
      <c r="O119" s="14"/>
    </row>
    <row r="120" spans="1:15" s="13" customFormat="1">
      <c r="A120" s="28"/>
      <c r="G120" s="14"/>
      <c r="H120" s="14"/>
      <c r="I120" s="14"/>
      <c r="J120" s="14"/>
      <c r="K120" s="14"/>
      <c r="L120" s="14"/>
      <c r="M120" s="14"/>
      <c r="N120" s="14"/>
      <c r="O120" s="14"/>
    </row>
    <row r="121" spans="1:15" s="13" customFormat="1">
      <c r="A121" s="28"/>
      <c r="G121" s="14"/>
      <c r="H121" s="14"/>
      <c r="I121" s="14"/>
      <c r="J121" s="14"/>
      <c r="K121" s="14"/>
      <c r="L121" s="14"/>
      <c r="M121" s="14"/>
      <c r="N121" s="14"/>
      <c r="O121" s="14"/>
    </row>
    <row r="122" spans="1:15" s="13" customFormat="1">
      <c r="A122" s="28"/>
      <c r="G122" s="14"/>
      <c r="H122" s="14"/>
      <c r="I122" s="14"/>
      <c r="J122" s="14"/>
      <c r="K122" s="14"/>
      <c r="L122" s="14"/>
      <c r="M122" s="14"/>
      <c r="N122" s="14"/>
      <c r="O122" s="14"/>
    </row>
    <row r="123" spans="1:15" s="13" customFormat="1">
      <c r="A123" s="28"/>
      <c r="G123" s="14"/>
      <c r="H123" s="14"/>
      <c r="I123" s="14"/>
      <c r="J123" s="14"/>
      <c r="K123" s="14"/>
      <c r="L123" s="14"/>
      <c r="M123" s="14"/>
      <c r="N123" s="14"/>
      <c r="O123" s="14"/>
    </row>
    <row r="124" spans="1:15" s="13" customFormat="1">
      <c r="A124" s="28"/>
      <c r="G124" s="14"/>
      <c r="H124" s="14"/>
      <c r="I124" s="14"/>
      <c r="J124" s="14"/>
      <c r="K124" s="14"/>
      <c r="L124" s="14"/>
      <c r="M124" s="14"/>
      <c r="N124" s="14"/>
      <c r="O124" s="14"/>
    </row>
    <row r="125" spans="1:15" s="13" customFormat="1">
      <c r="A125" s="28"/>
      <c r="G125" s="14"/>
      <c r="H125" s="14"/>
      <c r="I125" s="14"/>
      <c r="J125" s="14"/>
      <c r="K125" s="14"/>
      <c r="L125" s="14"/>
      <c r="M125" s="14"/>
      <c r="N125" s="14"/>
      <c r="O125" s="14"/>
    </row>
    <row r="126" spans="1:15" s="13" customFormat="1">
      <c r="A126" s="28"/>
      <c r="G126" s="14"/>
      <c r="H126" s="14"/>
      <c r="I126" s="14"/>
      <c r="J126" s="14"/>
      <c r="K126" s="14"/>
      <c r="L126" s="14"/>
      <c r="M126" s="14"/>
      <c r="N126" s="14"/>
      <c r="O126" s="14"/>
    </row>
    <row r="127" spans="1:15" s="13" customFormat="1">
      <c r="A127" s="28"/>
      <c r="G127" s="14"/>
      <c r="H127" s="14"/>
      <c r="I127" s="14"/>
      <c r="J127" s="14"/>
      <c r="K127" s="14"/>
      <c r="L127" s="14"/>
      <c r="M127" s="14"/>
      <c r="N127" s="14"/>
      <c r="O127" s="14"/>
    </row>
    <row r="128" spans="1:15" s="13" customFormat="1">
      <c r="A128" s="28"/>
      <c r="G128" s="14"/>
      <c r="H128" s="14"/>
      <c r="I128" s="14"/>
      <c r="J128" s="14"/>
      <c r="K128" s="14"/>
      <c r="L128" s="14"/>
      <c r="M128" s="14"/>
      <c r="N128" s="14"/>
      <c r="O128" s="14"/>
    </row>
    <row r="129" spans="1:15" s="13" customFormat="1">
      <c r="A129" s="28"/>
      <c r="G129" s="14"/>
      <c r="H129" s="14"/>
      <c r="I129" s="14"/>
      <c r="J129" s="14"/>
      <c r="K129" s="14"/>
      <c r="L129" s="14"/>
      <c r="M129" s="14"/>
      <c r="N129" s="14"/>
      <c r="O129" s="14"/>
    </row>
    <row r="130" spans="1:15" s="13" customFormat="1">
      <c r="A130" s="28"/>
      <c r="G130" s="14"/>
      <c r="H130" s="14"/>
      <c r="I130" s="14"/>
      <c r="J130" s="14"/>
      <c r="K130" s="14"/>
      <c r="L130" s="14"/>
      <c r="M130" s="14"/>
      <c r="N130" s="14"/>
      <c r="O130" s="14"/>
    </row>
    <row r="131" spans="1:15" s="13" customFormat="1">
      <c r="A131" s="28"/>
      <c r="G131" s="14"/>
      <c r="H131" s="14"/>
      <c r="I131" s="14"/>
      <c r="J131" s="14"/>
      <c r="K131" s="14"/>
      <c r="L131" s="14"/>
      <c r="M131" s="14"/>
      <c r="N131" s="14"/>
      <c r="O131" s="14"/>
    </row>
    <row r="132" spans="1:15" s="13" customFormat="1">
      <c r="A132" s="28"/>
      <c r="G132" s="14"/>
      <c r="H132" s="14"/>
      <c r="I132" s="14"/>
      <c r="J132" s="14"/>
      <c r="K132" s="14"/>
      <c r="L132" s="14"/>
      <c r="M132" s="14"/>
      <c r="N132" s="14"/>
      <c r="O132" s="14"/>
    </row>
    <row r="133" spans="1:15" s="13" customFormat="1">
      <c r="A133" s="28"/>
      <c r="G133" s="14"/>
      <c r="H133" s="14"/>
      <c r="I133" s="14"/>
      <c r="J133" s="14"/>
      <c r="K133" s="14"/>
      <c r="L133" s="14"/>
      <c r="M133" s="14"/>
      <c r="N133" s="14"/>
      <c r="O133" s="14"/>
    </row>
    <row r="134" spans="1:15" s="13" customFormat="1">
      <c r="A134" s="28"/>
      <c r="G134" s="14"/>
      <c r="H134" s="14"/>
      <c r="I134" s="14"/>
      <c r="J134" s="14"/>
      <c r="K134" s="14"/>
      <c r="L134" s="14"/>
      <c r="M134" s="14"/>
      <c r="N134" s="14"/>
      <c r="O134" s="14"/>
    </row>
    <row r="135" spans="1:15" s="13" customFormat="1">
      <c r="A135" s="28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1:15" s="13" customFormat="1">
      <c r="A136" s="28"/>
      <c r="G136" s="14"/>
      <c r="H136" s="14"/>
      <c r="I136" s="14"/>
      <c r="J136" s="14"/>
      <c r="K136" s="14"/>
      <c r="L136" s="14"/>
      <c r="M136" s="14"/>
      <c r="N136" s="14"/>
      <c r="O136" s="14"/>
    </row>
    <row r="137" spans="1:15" s="13" customFormat="1">
      <c r="A137" s="28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1:15" s="13" customFormat="1">
      <c r="A138" s="28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1:15" s="13" customFormat="1">
      <c r="A139" s="28"/>
      <c r="G139" s="14"/>
      <c r="H139" s="14"/>
      <c r="I139" s="14"/>
      <c r="J139" s="14"/>
      <c r="K139" s="14"/>
      <c r="L139" s="14"/>
      <c r="M139" s="14"/>
      <c r="N139" s="14"/>
      <c r="O139" s="14"/>
    </row>
    <row r="140" spans="1:15" s="13" customFormat="1">
      <c r="A140" s="28"/>
      <c r="G140" s="14"/>
      <c r="H140" s="14"/>
      <c r="I140" s="14"/>
      <c r="J140" s="14"/>
      <c r="K140" s="14"/>
      <c r="L140" s="14"/>
      <c r="M140" s="14"/>
      <c r="N140" s="14"/>
      <c r="O140" s="14"/>
    </row>
    <row r="141" spans="1:15" s="13" customFormat="1">
      <c r="A141" s="28"/>
      <c r="G141" s="14"/>
      <c r="H141" s="14"/>
      <c r="I141" s="14"/>
      <c r="J141" s="14"/>
      <c r="K141" s="14"/>
      <c r="L141" s="14"/>
      <c r="M141" s="14"/>
      <c r="N141" s="14"/>
      <c r="O141" s="14"/>
    </row>
    <row r="142" spans="1:15" s="13" customFormat="1">
      <c r="A142" s="28"/>
      <c r="G142" s="14"/>
      <c r="H142" s="14"/>
      <c r="I142" s="14"/>
      <c r="J142" s="14"/>
      <c r="K142" s="14"/>
      <c r="L142" s="14"/>
      <c r="M142" s="14"/>
      <c r="N142" s="14"/>
      <c r="O142" s="14"/>
    </row>
    <row r="143" spans="1:15" s="13" customFormat="1">
      <c r="A143" s="28"/>
      <c r="G143" s="14"/>
      <c r="H143" s="14"/>
      <c r="I143" s="14"/>
      <c r="J143" s="14"/>
      <c r="K143" s="14"/>
      <c r="L143" s="14"/>
      <c r="M143" s="14"/>
      <c r="N143" s="14"/>
      <c r="O143" s="14"/>
    </row>
    <row r="144" spans="1:15" s="13" customFormat="1">
      <c r="A144" s="28"/>
      <c r="G144" s="14"/>
      <c r="H144" s="14"/>
      <c r="I144" s="14"/>
      <c r="J144" s="14"/>
      <c r="K144" s="14"/>
      <c r="L144" s="14"/>
      <c r="M144" s="14"/>
      <c r="N144" s="14"/>
      <c r="O144" s="14"/>
    </row>
    <row r="145" spans="1:15" s="13" customFormat="1">
      <c r="A145" s="28"/>
      <c r="G145" s="14"/>
      <c r="H145" s="14"/>
      <c r="I145" s="14"/>
      <c r="J145" s="14"/>
      <c r="K145" s="14"/>
      <c r="L145" s="14"/>
      <c r="M145" s="14"/>
      <c r="N145" s="14"/>
      <c r="O145" s="14"/>
    </row>
    <row r="146" spans="1:15" s="13" customFormat="1">
      <c r="A146" s="28"/>
      <c r="G146" s="14"/>
      <c r="H146" s="14"/>
      <c r="I146" s="14"/>
      <c r="J146" s="14"/>
      <c r="K146" s="14"/>
      <c r="L146" s="14"/>
      <c r="M146" s="14"/>
      <c r="N146" s="14"/>
      <c r="O146" s="14"/>
    </row>
    <row r="147" spans="1:15" s="13" customFormat="1">
      <c r="A147" s="28"/>
      <c r="G147" s="14"/>
      <c r="H147" s="14"/>
      <c r="I147" s="14"/>
      <c r="J147" s="14"/>
      <c r="K147" s="14"/>
      <c r="L147" s="14"/>
      <c r="M147" s="14"/>
      <c r="N147" s="14"/>
      <c r="O147" s="14"/>
    </row>
    <row r="148" spans="1:15" s="13" customFormat="1">
      <c r="A148" s="28"/>
      <c r="G148" s="14"/>
      <c r="H148" s="14"/>
      <c r="I148" s="14"/>
      <c r="J148" s="14"/>
      <c r="K148" s="14"/>
      <c r="L148" s="14"/>
      <c r="M148" s="14"/>
      <c r="N148" s="14"/>
      <c r="O148" s="14"/>
    </row>
    <row r="149" spans="1:15" s="13" customFormat="1">
      <c r="A149" s="28"/>
      <c r="G149" s="14"/>
      <c r="H149" s="14"/>
      <c r="I149" s="14"/>
      <c r="J149" s="14"/>
      <c r="K149" s="14"/>
      <c r="L149" s="14"/>
      <c r="M149" s="14"/>
      <c r="N149" s="14"/>
      <c r="O149" s="14"/>
    </row>
    <row r="150" spans="1:15" s="13" customFormat="1">
      <c r="A150" s="28"/>
      <c r="G150" s="14"/>
      <c r="H150" s="14"/>
      <c r="I150" s="14"/>
      <c r="J150" s="14"/>
      <c r="K150" s="14"/>
      <c r="L150" s="14"/>
      <c r="M150" s="14"/>
      <c r="N150" s="14"/>
      <c r="O150" s="14"/>
    </row>
    <row r="151" spans="1:15" s="13" customFormat="1">
      <c r="A151" s="28"/>
      <c r="G151" s="14"/>
      <c r="H151" s="14"/>
      <c r="I151" s="14"/>
      <c r="J151" s="14"/>
      <c r="K151" s="14"/>
      <c r="L151" s="14"/>
      <c r="M151" s="14"/>
      <c r="N151" s="14"/>
      <c r="O151" s="14"/>
    </row>
    <row r="152" spans="1:15" s="13" customFormat="1">
      <c r="A152" s="28"/>
      <c r="G152" s="14"/>
      <c r="H152" s="14"/>
      <c r="I152" s="14"/>
      <c r="J152" s="14"/>
      <c r="K152" s="14"/>
      <c r="L152" s="14"/>
      <c r="M152" s="14"/>
      <c r="N152" s="14"/>
      <c r="O152" s="14"/>
    </row>
    <row r="153" spans="1:15" s="13" customFormat="1">
      <c r="A153" s="28"/>
      <c r="G153" s="14"/>
      <c r="H153" s="14"/>
      <c r="I153" s="14"/>
      <c r="J153" s="14"/>
      <c r="K153" s="14"/>
      <c r="L153" s="14"/>
      <c r="M153" s="14"/>
      <c r="N153" s="14"/>
      <c r="O153" s="14"/>
    </row>
    <row r="154" spans="1:15" s="13" customFormat="1">
      <c r="A154" s="28"/>
      <c r="G154" s="14"/>
      <c r="H154" s="14"/>
      <c r="I154" s="14"/>
      <c r="J154" s="14"/>
      <c r="K154" s="14"/>
      <c r="L154" s="14"/>
      <c r="M154" s="14"/>
      <c r="N154" s="14"/>
      <c r="O154" s="14"/>
    </row>
    <row r="155" spans="1:15" s="13" customFormat="1">
      <c r="A155" s="28"/>
      <c r="G155" s="14"/>
      <c r="H155" s="14"/>
      <c r="I155" s="14"/>
      <c r="J155" s="14"/>
      <c r="K155" s="14"/>
      <c r="L155" s="14"/>
      <c r="M155" s="14"/>
      <c r="N155" s="14"/>
      <c r="O155" s="14"/>
    </row>
    <row r="156" spans="1:15" s="13" customFormat="1">
      <c r="A156" s="28"/>
      <c r="G156" s="14"/>
      <c r="H156" s="14"/>
      <c r="I156" s="14"/>
      <c r="J156" s="14"/>
      <c r="K156" s="14"/>
      <c r="L156" s="14"/>
      <c r="M156" s="14"/>
      <c r="N156" s="14"/>
      <c r="O156" s="14"/>
    </row>
    <row r="157" spans="1:15" s="13" customFormat="1">
      <c r="A157" s="28"/>
      <c r="G157" s="14"/>
      <c r="H157" s="14"/>
      <c r="I157" s="14"/>
      <c r="J157" s="14"/>
      <c r="K157" s="14"/>
      <c r="L157" s="14"/>
      <c r="M157" s="14"/>
      <c r="N157" s="14"/>
      <c r="O157" s="14"/>
    </row>
    <row r="158" spans="1:15" s="13" customFormat="1">
      <c r="A158" s="28"/>
      <c r="G158" s="14"/>
      <c r="H158" s="14"/>
      <c r="I158" s="14"/>
      <c r="J158" s="14"/>
      <c r="K158" s="14"/>
      <c r="L158" s="14"/>
      <c r="M158" s="14"/>
      <c r="N158" s="14"/>
      <c r="O158" s="14"/>
    </row>
    <row r="159" spans="1:15" s="13" customFormat="1">
      <c r="A159" s="28"/>
      <c r="G159" s="14"/>
      <c r="H159" s="14"/>
      <c r="I159" s="14"/>
      <c r="J159" s="14"/>
      <c r="K159" s="14"/>
      <c r="L159" s="14"/>
      <c r="M159" s="14"/>
      <c r="N159" s="14"/>
      <c r="O159" s="14"/>
    </row>
    <row r="160" spans="1:15" s="13" customFormat="1">
      <c r="A160" s="28"/>
      <c r="G160" s="14"/>
      <c r="H160" s="14"/>
      <c r="I160" s="14"/>
      <c r="J160" s="14"/>
      <c r="K160" s="14"/>
      <c r="L160" s="14"/>
      <c r="M160" s="14"/>
      <c r="N160" s="14"/>
      <c r="O160" s="14"/>
    </row>
    <row r="161" spans="1:15" s="13" customFormat="1">
      <c r="A161" s="28"/>
      <c r="G161" s="14"/>
      <c r="H161" s="14"/>
      <c r="I161" s="14"/>
      <c r="J161" s="14"/>
      <c r="K161" s="14"/>
      <c r="L161" s="14"/>
      <c r="M161" s="14"/>
      <c r="N161" s="14"/>
      <c r="O161" s="14"/>
    </row>
    <row r="162" spans="1:15" s="13" customFormat="1">
      <c r="A162" s="28"/>
      <c r="G162" s="14"/>
      <c r="H162" s="14"/>
      <c r="I162" s="14"/>
      <c r="J162" s="14"/>
      <c r="K162" s="14"/>
      <c r="L162" s="14"/>
      <c r="M162" s="14"/>
      <c r="N162" s="14"/>
      <c r="O162" s="14"/>
    </row>
    <row r="163" spans="1:15" s="13" customFormat="1">
      <c r="A163" s="28"/>
      <c r="G163" s="14"/>
      <c r="H163" s="14"/>
      <c r="I163" s="14"/>
      <c r="J163" s="14"/>
      <c r="K163" s="14"/>
      <c r="L163" s="14"/>
      <c r="M163" s="14"/>
      <c r="N163" s="14"/>
      <c r="O163" s="14"/>
    </row>
    <row r="164" spans="1:15" s="13" customFormat="1">
      <c r="A164" s="28"/>
      <c r="G164" s="14"/>
      <c r="H164" s="14"/>
      <c r="I164" s="14"/>
      <c r="J164" s="14"/>
      <c r="K164" s="14"/>
      <c r="L164" s="14"/>
      <c r="M164" s="14"/>
      <c r="N164" s="14"/>
      <c r="O164" s="14"/>
    </row>
    <row r="165" spans="1:15" s="13" customFormat="1">
      <c r="A165" s="28"/>
      <c r="G165" s="14"/>
      <c r="H165" s="14"/>
      <c r="I165" s="14"/>
      <c r="J165" s="14"/>
      <c r="K165" s="14"/>
      <c r="L165" s="14"/>
      <c r="M165" s="14"/>
      <c r="N165" s="14"/>
      <c r="O165" s="14"/>
    </row>
    <row r="166" spans="1:15" s="13" customFormat="1">
      <c r="A166" s="28"/>
      <c r="G166" s="14"/>
      <c r="H166" s="14"/>
      <c r="I166" s="14"/>
      <c r="J166" s="14"/>
      <c r="K166" s="14"/>
      <c r="L166" s="14"/>
      <c r="M166" s="14"/>
      <c r="N166" s="14"/>
      <c r="O166" s="14"/>
    </row>
    <row r="167" spans="1:15" s="13" customFormat="1">
      <c r="A167" s="28"/>
      <c r="G167" s="14"/>
      <c r="H167" s="14"/>
      <c r="I167" s="14"/>
      <c r="J167" s="14"/>
      <c r="K167" s="14"/>
      <c r="L167" s="14"/>
      <c r="M167" s="14"/>
      <c r="N167" s="14"/>
      <c r="O167" s="14"/>
    </row>
    <row r="168" spans="1:15" s="13" customFormat="1">
      <c r="A168" s="28"/>
      <c r="G168" s="14"/>
      <c r="H168" s="14"/>
      <c r="I168" s="14"/>
      <c r="J168" s="14"/>
      <c r="K168" s="14"/>
      <c r="L168" s="14"/>
      <c r="M168" s="14"/>
      <c r="N168" s="14"/>
      <c r="O168" s="14"/>
    </row>
    <row r="169" spans="1:15" s="13" customFormat="1">
      <c r="A169" s="28"/>
      <c r="G169" s="14"/>
      <c r="H169" s="14"/>
      <c r="I169" s="14"/>
      <c r="J169" s="14"/>
      <c r="K169" s="14"/>
      <c r="L169" s="14"/>
      <c r="M169" s="14"/>
      <c r="N169" s="14"/>
      <c r="O169" s="14"/>
    </row>
    <row r="170" spans="1:15" s="13" customFormat="1">
      <c r="A170" s="28"/>
      <c r="G170" s="14"/>
      <c r="H170" s="14"/>
      <c r="I170" s="14"/>
      <c r="J170" s="14"/>
      <c r="K170" s="14"/>
      <c r="L170" s="14"/>
      <c r="M170" s="14"/>
      <c r="N170" s="14"/>
      <c r="O170" s="14"/>
    </row>
    <row r="171" spans="1:15" s="13" customFormat="1">
      <c r="A171" s="28"/>
      <c r="G171" s="14"/>
      <c r="H171" s="14"/>
      <c r="I171" s="14"/>
      <c r="J171" s="14"/>
      <c r="K171" s="14"/>
      <c r="L171" s="14"/>
      <c r="M171" s="14"/>
      <c r="N171" s="14"/>
      <c r="O171" s="14"/>
    </row>
    <row r="172" spans="1:15" s="13" customFormat="1">
      <c r="A172" s="28"/>
      <c r="G172" s="14"/>
      <c r="H172" s="14"/>
      <c r="I172" s="14"/>
      <c r="J172" s="14"/>
      <c r="K172" s="14"/>
      <c r="L172" s="14"/>
      <c r="M172" s="14"/>
      <c r="N172" s="14"/>
      <c r="O172" s="14"/>
    </row>
    <row r="173" spans="1:15" s="13" customFormat="1">
      <c r="A173" s="28"/>
      <c r="G173" s="14"/>
      <c r="H173" s="14"/>
      <c r="I173" s="14"/>
      <c r="J173" s="14"/>
      <c r="K173" s="14"/>
      <c r="L173" s="14"/>
      <c r="M173" s="14"/>
      <c r="N173" s="14"/>
      <c r="O173" s="14"/>
    </row>
    <row r="174" spans="1:15" s="13" customFormat="1">
      <c r="A174" s="28"/>
      <c r="G174" s="14"/>
      <c r="H174" s="14"/>
      <c r="I174" s="14"/>
      <c r="J174" s="14"/>
      <c r="K174" s="14"/>
      <c r="L174" s="14"/>
      <c r="M174" s="14"/>
      <c r="N174" s="14"/>
      <c r="O174" s="14"/>
    </row>
    <row r="175" spans="1:15" s="13" customFormat="1">
      <c r="A175" s="28"/>
      <c r="G175" s="14"/>
      <c r="H175" s="14"/>
      <c r="I175" s="14"/>
      <c r="J175" s="14"/>
      <c r="K175" s="14"/>
      <c r="L175" s="14"/>
      <c r="M175" s="14"/>
      <c r="N175" s="14"/>
      <c r="O175" s="14"/>
    </row>
    <row r="176" spans="1:15" s="13" customFormat="1">
      <c r="A176" s="28"/>
      <c r="G176" s="14"/>
      <c r="H176" s="14"/>
      <c r="I176" s="14"/>
      <c r="J176" s="14"/>
      <c r="K176" s="14"/>
      <c r="L176" s="14"/>
      <c r="M176" s="14"/>
      <c r="N176" s="14"/>
      <c r="O176" s="14"/>
    </row>
    <row r="177" spans="1:15" s="13" customFormat="1">
      <c r="A177" s="28"/>
      <c r="G177" s="14"/>
      <c r="H177" s="14"/>
      <c r="I177" s="14"/>
      <c r="J177" s="14"/>
      <c r="K177" s="14"/>
      <c r="L177" s="14"/>
      <c r="M177" s="14"/>
      <c r="N177" s="14"/>
      <c r="O177" s="14"/>
    </row>
    <row r="178" spans="1:15" s="13" customFormat="1">
      <c r="A178" s="28"/>
      <c r="G178" s="14"/>
      <c r="H178" s="14"/>
      <c r="I178" s="14"/>
      <c r="J178" s="14"/>
      <c r="K178" s="14"/>
      <c r="L178" s="14"/>
      <c r="M178" s="14"/>
      <c r="N178" s="14"/>
      <c r="O178" s="14"/>
    </row>
    <row r="179" spans="1:15" s="13" customFormat="1">
      <c r="A179" s="28"/>
      <c r="G179" s="14"/>
      <c r="H179" s="14"/>
      <c r="I179" s="14"/>
      <c r="J179" s="14"/>
      <c r="K179" s="14"/>
      <c r="L179" s="14"/>
      <c r="M179" s="14"/>
      <c r="N179" s="14"/>
      <c r="O179" s="14"/>
    </row>
    <row r="180" spans="1:15" s="13" customFormat="1">
      <c r="A180" s="28"/>
      <c r="G180" s="14"/>
      <c r="H180" s="14"/>
      <c r="I180" s="14"/>
      <c r="J180" s="14"/>
      <c r="K180" s="14"/>
      <c r="L180" s="14"/>
      <c r="M180" s="14"/>
      <c r="N180" s="14"/>
      <c r="O180" s="14"/>
    </row>
    <row r="181" spans="1:15" s="13" customFormat="1">
      <c r="A181" s="28"/>
      <c r="G181" s="14"/>
      <c r="H181" s="14"/>
      <c r="I181" s="14"/>
      <c r="J181" s="14"/>
      <c r="K181" s="14"/>
      <c r="L181" s="14"/>
      <c r="M181" s="14"/>
      <c r="N181" s="14"/>
      <c r="O181" s="14"/>
    </row>
    <row r="182" spans="1:15" s="13" customFormat="1">
      <c r="A182" s="28"/>
      <c r="G182" s="14"/>
      <c r="H182" s="14"/>
      <c r="I182" s="14"/>
      <c r="J182" s="14"/>
      <c r="K182" s="14"/>
      <c r="L182" s="14"/>
      <c r="M182" s="14"/>
      <c r="N182" s="14"/>
      <c r="O182" s="14"/>
    </row>
    <row r="183" spans="1:15" s="13" customFormat="1">
      <c r="A183" s="28"/>
      <c r="G183" s="14"/>
      <c r="H183" s="14"/>
      <c r="I183" s="14"/>
      <c r="J183" s="14"/>
      <c r="K183" s="14"/>
      <c r="L183" s="14"/>
      <c r="M183" s="14"/>
      <c r="N183" s="14"/>
      <c r="O183" s="14"/>
    </row>
    <row r="184" spans="1:15" s="13" customFormat="1">
      <c r="A184" s="28"/>
      <c r="G184" s="14"/>
      <c r="H184" s="14"/>
      <c r="I184" s="14"/>
      <c r="J184" s="14"/>
      <c r="K184" s="14"/>
      <c r="L184" s="14"/>
      <c r="M184" s="14"/>
      <c r="N184" s="14"/>
      <c r="O184" s="14"/>
    </row>
    <row r="185" spans="1:15" s="13" customFormat="1">
      <c r="A185" s="28"/>
      <c r="G185" s="14"/>
      <c r="H185" s="14"/>
      <c r="I185" s="14"/>
      <c r="J185" s="14"/>
      <c r="K185" s="14"/>
      <c r="L185" s="14"/>
      <c r="M185" s="14"/>
      <c r="N185" s="14"/>
      <c r="O185" s="14"/>
    </row>
    <row r="186" spans="1:15" s="13" customFormat="1">
      <c r="A186" s="28"/>
      <c r="G186" s="14"/>
      <c r="H186" s="14"/>
      <c r="I186" s="14"/>
      <c r="J186" s="14"/>
      <c r="K186" s="14"/>
      <c r="L186" s="14"/>
      <c r="M186" s="14"/>
      <c r="N186" s="14"/>
      <c r="O186" s="14"/>
    </row>
    <row r="187" spans="1:15" s="13" customFormat="1">
      <c r="A187" s="28"/>
      <c r="G187" s="14"/>
      <c r="H187" s="14"/>
      <c r="I187" s="14"/>
      <c r="J187" s="14"/>
      <c r="K187" s="14"/>
      <c r="L187" s="14"/>
      <c r="M187" s="14"/>
      <c r="N187" s="14"/>
      <c r="O187" s="14"/>
    </row>
    <row r="188" spans="1:15" s="13" customFormat="1">
      <c r="A188" s="28"/>
      <c r="G188" s="14"/>
      <c r="H188" s="14"/>
      <c r="I188" s="14"/>
      <c r="J188" s="14"/>
      <c r="K188" s="14"/>
      <c r="L188" s="14"/>
      <c r="M188" s="14"/>
      <c r="N188" s="14"/>
      <c r="O188" s="14"/>
    </row>
    <row r="189" spans="1:15" s="13" customFormat="1">
      <c r="A189" s="28"/>
      <c r="G189" s="14"/>
      <c r="H189" s="14"/>
      <c r="I189" s="14"/>
      <c r="J189" s="14"/>
      <c r="K189" s="14"/>
      <c r="L189" s="14"/>
      <c r="M189" s="14"/>
      <c r="N189" s="14"/>
      <c r="O189" s="14"/>
    </row>
    <row r="190" spans="1:15" s="13" customFormat="1">
      <c r="A190" s="28"/>
      <c r="G190" s="14"/>
      <c r="H190" s="14"/>
      <c r="I190" s="14"/>
      <c r="J190" s="14"/>
      <c r="K190" s="14"/>
      <c r="L190" s="14"/>
      <c r="M190" s="14"/>
      <c r="N190" s="14"/>
      <c r="O190" s="14"/>
    </row>
    <row r="191" spans="1:15" s="13" customFormat="1">
      <c r="A191" s="28"/>
      <c r="G191" s="14"/>
      <c r="H191" s="14"/>
      <c r="I191" s="14"/>
      <c r="J191" s="14"/>
      <c r="K191" s="14"/>
      <c r="L191" s="14"/>
      <c r="M191" s="14"/>
      <c r="N191" s="14"/>
      <c r="O191" s="14"/>
    </row>
    <row r="192" spans="1:15" s="13" customFormat="1">
      <c r="A192" s="28"/>
      <c r="G192" s="14"/>
      <c r="H192" s="14"/>
      <c r="I192" s="14"/>
      <c r="J192" s="14"/>
      <c r="K192" s="14"/>
      <c r="L192" s="14"/>
      <c r="M192" s="14"/>
      <c r="N192" s="14"/>
      <c r="O192" s="14"/>
    </row>
    <row r="193" spans="1:15" s="13" customFormat="1">
      <c r="A193" s="28"/>
      <c r="G193" s="14"/>
      <c r="H193" s="14"/>
      <c r="I193" s="14"/>
      <c r="J193" s="14"/>
      <c r="K193" s="14"/>
      <c r="L193" s="14"/>
      <c r="M193" s="14"/>
      <c r="N193" s="14"/>
      <c r="O193" s="14"/>
    </row>
    <row r="194" spans="1:15" s="13" customFormat="1">
      <c r="A194" s="28"/>
      <c r="G194" s="14"/>
      <c r="H194" s="14"/>
      <c r="I194" s="14"/>
      <c r="J194" s="14"/>
      <c r="K194" s="14"/>
      <c r="L194" s="14"/>
      <c r="M194" s="14"/>
      <c r="N194" s="14"/>
      <c r="O194" s="14"/>
    </row>
    <row r="195" spans="1:15" s="13" customFormat="1">
      <c r="A195" s="28"/>
      <c r="G195" s="14"/>
      <c r="H195" s="14"/>
      <c r="I195" s="14"/>
      <c r="J195" s="14"/>
      <c r="K195" s="14"/>
      <c r="L195" s="14"/>
      <c r="M195" s="14"/>
      <c r="N195" s="14"/>
      <c r="O195" s="14"/>
    </row>
    <row r="196" spans="1:15" s="13" customFormat="1">
      <c r="A196" s="28"/>
      <c r="G196" s="14"/>
      <c r="H196" s="14"/>
      <c r="I196" s="14"/>
      <c r="J196" s="14"/>
      <c r="K196" s="14"/>
      <c r="L196" s="14"/>
      <c r="M196" s="14"/>
      <c r="N196" s="14"/>
      <c r="O196" s="14"/>
    </row>
    <row r="197" spans="1:15" s="13" customFormat="1">
      <c r="A197" s="28"/>
      <c r="G197" s="14"/>
      <c r="H197" s="14"/>
      <c r="I197" s="14"/>
      <c r="J197" s="14"/>
      <c r="K197" s="14"/>
      <c r="L197" s="14"/>
      <c r="M197" s="14"/>
      <c r="N197" s="14"/>
      <c r="O197" s="14"/>
    </row>
    <row r="198" spans="1:15" s="13" customFormat="1">
      <c r="A198" s="28"/>
      <c r="G198" s="14"/>
      <c r="H198" s="14"/>
      <c r="I198" s="14"/>
      <c r="J198" s="14"/>
      <c r="K198" s="14"/>
      <c r="L198" s="14"/>
      <c r="M198" s="14"/>
      <c r="N198" s="14"/>
      <c r="O198" s="14"/>
    </row>
    <row r="199" spans="1:15" s="13" customFormat="1">
      <c r="A199" s="28"/>
      <c r="G199" s="14"/>
      <c r="H199" s="14"/>
      <c r="I199" s="14"/>
      <c r="J199" s="14"/>
      <c r="K199" s="14"/>
      <c r="L199" s="14"/>
      <c r="M199" s="14"/>
      <c r="N199" s="14"/>
      <c r="O199" s="14"/>
    </row>
    <row r="200" spans="1:15" s="13" customFormat="1">
      <c r="A200" s="28"/>
      <c r="G200" s="14"/>
      <c r="H200" s="14"/>
      <c r="I200" s="14"/>
      <c r="J200" s="14"/>
      <c r="K200" s="14"/>
      <c r="L200" s="14"/>
      <c r="M200" s="14"/>
      <c r="N200" s="14"/>
      <c r="O200" s="14"/>
    </row>
    <row r="201" spans="1:15" s="13" customFormat="1">
      <c r="A201" s="28"/>
      <c r="G201" s="14"/>
      <c r="H201" s="14"/>
      <c r="I201" s="14"/>
      <c r="J201" s="14"/>
      <c r="K201" s="14"/>
      <c r="L201" s="14"/>
      <c r="M201" s="14"/>
      <c r="N201" s="14"/>
      <c r="O201" s="14"/>
    </row>
    <row r="202" spans="1:15" s="13" customFormat="1">
      <c r="A202" s="28"/>
      <c r="G202" s="14"/>
      <c r="H202" s="14"/>
      <c r="I202" s="14"/>
      <c r="J202" s="14"/>
      <c r="K202" s="14"/>
      <c r="L202" s="14"/>
      <c r="M202" s="14"/>
      <c r="N202" s="14"/>
      <c r="O202" s="14"/>
    </row>
    <row r="203" spans="1:15" s="13" customFormat="1">
      <c r="A203" s="28"/>
      <c r="G203" s="14"/>
      <c r="H203" s="14"/>
      <c r="I203" s="14"/>
      <c r="J203" s="14"/>
      <c r="K203" s="14"/>
      <c r="L203" s="14"/>
      <c r="M203" s="14"/>
      <c r="N203" s="14"/>
      <c r="O203" s="14"/>
    </row>
    <row r="204" spans="1:15" s="13" customFormat="1">
      <c r="A204" s="28"/>
      <c r="G204" s="14"/>
      <c r="H204" s="14"/>
      <c r="I204" s="14"/>
      <c r="J204" s="14"/>
      <c r="K204" s="14"/>
      <c r="L204" s="14"/>
      <c r="M204" s="14"/>
      <c r="N204" s="14"/>
      <c r="O204" s="14"/>
    </row>
    <row r="205" spans="1:15" s="13" customFormat="1">
      <c r="A205" s="28"/>
      <c r="G205" s="14"/>
      <c r="H205" s="14"/>
      <c r="I205" s="14"/>
      <c r="J205" s="14"/>
      <c r="K205" s="14"/>
      <c r="L205" s="14"/>
      <c r="M205" s="14"/>
      <c r="N205" s="14"/>
      <c r="O205" s="14"/>
    </row>
    <row r="206" spans="1:15" s="13" customFormat="1">
      <c r="A206" s="28"/>
      <c r="G206" s="14"/>
      <c r="H206" s="14"/>
      <c r="I206" s="14"/>
      <c r="J206" s="14"/>
      <c r="K206" s="14"/>
      <c r="L206" s="14"/>
      <c r="M206" s="14"/>
      <c r="N206" s="14"/>
      <c r="O206" s="14"/>
    </row>
    <row r="207" spans="1:15" s="13" customFormat="1">
      <c r="A207" s="28"/>
      <c r="G207" s="14"/>
      <c r="H207" s="14"/>
      <c r="I207" s="14"/>
      <c r="J207" s="14"/>
      <c r="K207" s="14"/>
      <c r="L207" s="14"/>
      <c r="M207" s="14"/>
      <c r="N207" s="14"/>
      <c r="O207" s="14"/>
    </row>
  </sheetData>
  <mergeCells count="13">
    <mergeCell ref="C18:D18"/>
    <mergeCell ref="G18:I18"/>
    <mergeCell ref="C19:D19"/>
    <mergeCell ref="G19:I19"/>
    <mergeCell ref="A2:H2"/>
    <mergeCell ref="I3:J3"/>
    <mergeCell ref="A4:A5"/>
    <mergeCell ref="B4:B5"/>
    <mergeCell ref="C4:C5"/>
    <mergeCell ref="D4:D5"/>
    <mergeCell ref="E4:E5"/>
    <mergeCell ref="F4:F5"/>
    <mergeCell ref="G4:J4"/>
  </mergeCells>
  <pageMargins left="0.98402777777777795" right="0.59027777777777801" top="0.59027777777777801" bottom="0.59027777777777801" header="0.511811023622047" footer="0.511811023622047"/>
  <pageSetup paperSize="9" scale="63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18</vt:i4>
      </vt:variant>
    </vt:vector>
  </HeadingPairs>
  <TitlesOfParts>
    <vt:vector size="32" baseType="lpstr">
      <vt:lpstr>Осн. фін. пок.</vt:lpstr>
      <vt:lpstr>I. Фін результат</vt:lpstr>
      <vt:lpstr>Розшифровка до Формування </vt:lpstr>
      <vt:lpstr>ІІ. Розр. з бюджетом</vt:lpstr>
      <vt:lpstr>Розшифровка до розр з бюдж</vt:lpstr>
      <vt:lpstr>ІІІ. Рух грош. коштів</vt:lpstr>
      <vt:lpstr>Розшифровка до Руху</vt:lpstr>
      <vt:lpstr>IV. Кап. інвестиції</vt:lpstr>
      <vt:lpstr>Розшифровка кап </vt:lpstr>
      <vt:lpstr> V. Коефіцієнти</vt:lpstr>
      <vt:lpstr>6.1. Інша інфо_1</vt:lpstr>
      <vt:lpstr>6.2. Інша інфо_2</vt:lpstr>
      <vt:lpstr>VII Статутн капіт</vt:lpstr>
      <vt:lpstr>Розшифровка статутний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розр з бюдж'!Область_печати</vt:lpstr>
      <vt:lpstr>'Розшифровка до Руху'!Область_печати</vt:lpstr>
      <vt:lpstr>'Розшифровка до Формування '!Область_печати</vt:lpstr>
      <vt:lpstr>'Розшифровка кап '!Область_печати</vt:lpstr>
      <vt:lpstr>'Розшифровка статутний'!Область_печати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Мельник Олена Володимирівна</dc:creator>
  <dc:description/>
  <cp:lastModifiedBy>Вернигора Тетяна Володимирівна</cp:lastModifiedBy>
  <cp:revision>80</cp:revision>
  <cp:lastPrinted>2022-08-23T13:45:22Z</cp:lastPrinted>
  <dcterms:created xsi:type="dcterms:W3CDTF">2003-03-13T16:00:22Z</dcterms:created>
  <dcterms:modified xsi:type="dcterms:W3CDTF">2022-09-01T09:04:19Z</dcterms:modified>
  <dc:language>uk-UA</dc:language>
</cp:coreProperties>
</file>